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Backup_mdm_website\Files\PAB\PAB-2020-21\States\Gujarat\"/>
    </mc:Choice>
  </mc:AlternateContent>
  <xr:revisionPtr revIDLastSave="0" documentId="13_ncr:1_{CCE3271E-4287-49FF-963E-520B9A4ED483}" xr6:coauthVersionLast="45" xr6:coauthVersionMax="45" xr10:uidLastSave="{00000000-0000-0000-0000-000000000000}"/>
  <bookViews>
    <workbookView xWindow="-120" yWindow="-120" windowWidth="20730" windowHeight="11160" tabRatio="972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A" sheetId="158" r:id="rId42"/>
    <sheet name="AT-15" sheetId="132" r:id="rId43"/>
    <sheet name="AT-16" sheetId="133" r:id="rId44"/>
    <sheet name="AT-16A" sheetId="161" r:id="rId45"/>
    <sheet name="AT_17_Coverage-RBSK " sheetId="93" r:id="rId46"/>
    <sheet name="AT18_Details_Community " sheetId="66" r:id="rId47"/>
    <sheet name="AT_19_Impl_Agency" sheetId="84" r:id="rId48"/>
    <sheet name="AT_20_CentralCookingagency " sheetId="119" r:id="rId49"/>
    <sheet name="AT-21" sheetId="105" r:id="rId50"/>
    <sheet name="AT-22" sheetId="108" r:id="rId51"/>
    <sheet name="AT-23 MIS" sheetId="101" r:id="rId52"/>
    <sheet name="AT-23A _AMS" sheetId="139" r:id="rId53"/>
    <sheet name="AT-24" sheetId="104" r:id="rId54"/>
    <sheet name="AT-25" sheetId="109" r:id="rId55"/>
    <sheet name="Sheet1 (2)" sheetId="137" r:id="rId56"/>
    <sheet name="AT26_NoWD" sheetId="27" r:id="rId57"/>
    <sheet name="AT26A_NoWD" sheetId="28" r:id="rId58"/>
    <sheet name="AT27_Req_FG_CA_Pry" sheetId="29" r:id="rId59"/>
    <sheet name="AT27A_Req_FG_CA_U Pry " sheetId="144" r:id="rId60"/>
    <sheet name="AT27A-1_Req_FG_CA_U Pry " sheetId="162" r:id="rId61"/>
    <sheet name="AT27B_Req_FG_CA_N CLP" sheetId="145" r:id="rId62"/>
    <sheet name="AT27C_Req_FG_Drought -Pry " sheetId="146" r:id="rId63"/>
    <sheet name="AT27D_Req_FG_Drought -UPry " sheetId="147" r:id="rId64"/>
    <sheet name="AT_28_RqmtKitchen" sheetId="62" r:id="rId65"/>
    <sheet name="AT-28A_RqmtPlinthArea" sheetId="78" r:id="rId66"/>
    <sheet name="AT-28B_Kitchen repair" sheetId="152" r:id="rId67"/>
    <sheet name="AT29_Replacement KD " sheetId="154" r:id="rId68"/>
    <sheet name="AT29_A_Replacement KD" sheetId="153" r:id="rId69"/>
    <sheet name="AT-30_Coook-cum-Helper" sheetId="65" r:id="rId70"/>
    <sheet name="AT_31_Budget_provision " sheetId="98" r:id="rId71"/>
    <sheet name="AT32_Drought Pry Util" sheetId="148" r:id="rId72"/>
    <sheet name="AT-32A Drought UPry Util" sheetId="149" r:id="rId73"/>
  </sheets>
  <definedNames>
    <definedName name="_xlnm.Print_Area" localSheetId="45">'AT_17_Coverage-RBSK '!$A$1:$L$28</definedName>
    <definedName name="_xlnm.Print_Area" localSheetId="47">AT_19_Impl_Agency!$A$1:$J$58</definedName>
    <definedName name="_xlnm.Print_Area" localSheetId="48">'AT_20_CentralCookingagency '!$A$1:$M$55</definedName>
    <definedName name="_xlnm.Print_Area" localSheetId="64">AT_28_RqmtKitchen!$A$1:$R$50</definedName>
    <definedName name="_xlnm.Print_Area" localSheetId="5">AT_2A_fundflow!$A$1:$V$30</definedName>
    <definedName name="_xlnm.Print_Area" localSheetId="70">'AT_31_Budget_provision '!$A$1:$W$35</definedName>
    <definedName name="_xlnm.Print_Area" localSheetId="30">'AT-10 B'!$A$1:$I$33</definedName>
    <definedName name="_xlnm.Print_Area" localSheetId="31">'AT-10 C'!$A$1:$M$26</definedName>
    <definedName name="_xlnm.Print_Area" localSheetId="33">'AT-10 E'!$A$1:$H$49</definedName>
    <definedName name="_xlnm.Print_Area" localSheetId="34">'AT-10 F'!$A$1:$H$31</definedName>
    <definedName name="_xlnm.Print_Area" localSheetId="28">AT10_MME!$A$1:$H$31</definedName>
    <definedName name="_xlnm.Print_Area" localSheetId="29">AT10A_!$A$1:$E$52</definedName>
    <definedName name="_xlnm.Print_Area" localSheetId="32">'AT-10D'!$A$1:$H$45</definedName>
    <definedName name="_xlnm.Print_Area" localSheetId="35">'AT11_KS Year wise'!$A$1:$K$33</definedName>
    <definedName name="_xlnm.Print_Area" localSheetId="36">'AT11A_KS-District wise'!$A$1:$K$37</definedName>
    <definedName name="_xlnm.Print_Area" localSheetId="37">'AT12_KD-New'!$A$1:$K$53</definedName>
    <definedName name="_xlnm.Print_Area" localSheetId="38">'AT12A_KD-Replacement'!$A$1:$K$53</definedName>
    <definedName name="_xlnm.Print_Area" localSheetId="40">'AT-14'!$A$1:$N$31</definedName>
    <definedName name="_xlnm.Print_Area" localSheetId="42">'AT-15'!$A$1:$L$49</definedName>
    <definedName name="_xlnm.Print_Area" localSheetId="43">'AT-16'!$A$1:$K$32</definedName>
    <definedName name="_xlnm.Print_Area" localSheetId="44">'AT-16A'!$A$1:$K$32</definedName>
    <definedName name="_xlnm.Print_Area" localSheetId="46">'AT18_Details_Community '!$A$1:$F$51</definedName>
    <definedName name="_xlnm.Print_Area" localSheetId="3">'AT-1-Gen_Info '!$A$1:$T$57</definedName>
    <definedName name="_xlnm.Print_Area" localSheetId="52">'AT-23A _AMS'!$A$1:$L$38</definedName>
    <definedName name="_xlnm.Print_Area" localSheetId="53">'AT-24'!$A$1:$M$50</definedName>
    <definedName name="_xlnm.Print_Area" localSheetId="54">'AT-25'!$A$1:$F$46</definedName>
    <definedName name="_xlnm.Print_Area" localSheetId="56">AT26_NoWD!$A$1:$L$31</definedName>
    <definedName name="_xlnm.Print_Area" localSheetId="57">AT26A_NoWD!$A$1:$K$32</definedName>
    <definedName name="_xlnm.Print_Area" localSheetId="58">AT27_Req_FG_CA_Pry!$A$1:$T$37</definedName>
    <definedName name="_xlnm.Print_Area" localSheetId="59">'AT27A_Req_FG_CA_U Pry '!$A$1:$T$37</definedName>
    <definedName name="_xlnm.Print_Area" localSheetId="60">'AT27A-1_Req_FG_CA_U Pry '!$A$1:$P$53</definedName>
    <definedName name="_xlnm.Print_Area" localSheetId="61">'AT27B_Req_FG_CA_N CLP'!$A$1:$P$37</definedName>
    <definedName name="_xlnm.Print_Area" localSheetId="62">'AT27C_Req_FG_Drought -Pry '!$A$1:$P$37</definedName>
    <definedName name="_xlnm.Print_Area" localSheetId="63">'AT27D_Req_FG_Drought -UPry '!$A$1:$P$37</definedName>
    <definedName name="_xlnm.Print_Area" localSheetId="65">'AT-28A_RqmtPlinthArea'!$A$1:$S$49</definedName>
    <definedName name="_xlnm.Print_Area" localSheetId="66">'AT-28B_Kitchen repair'!$A$1:$G$51</definedName>
    <definedName name="_xlnm.Print_Area" localSheetId="68">'AT29_A_Replacement KD'!$A$1:$V$51</definedName>
    <definedName name="_xlnm.Print_Area" localSheetId="67">'AT29_Replacement KD '!$A$1:$V$50</definedName>
    <definedName name="_xlnm.Print_Area" localSheetId="6">'AT-2B_DBT'!$A$1:$L$38</definedName>
    <definedName name="_xlnm.Print_Area" localSheetId="4">'AT-2-S1 BUDGET'!$A$1:$V$31</definedName>
    <definedName name="_xlnm.Print_Area" localSheetId="69">'AT-30_Coook-cum-Helper'!$A$1:$L$50</definedName>
    <definedName name="_xlnm.Print_Area" localSheetId="71">'AT32_Drought Pry Util'!$A$1:$L$30</definedName>
    <definedName name="_xlnm.Print_Area" localSheetId="72">'AT-32A Drought UPry Util'!$A$1:$L$30</definedName>
    <definedName name="_xlnm.Print_Area" localSheetId="8">'AT3A_cvrg(Insti)_PY'!$A$1:$N$39</definedName>
    <definedName name="_xlnm.Print_Area" localSheetId="9">'AT3B_cvrg(Insti)_UPY '!$A$1:$N$39</definedName>
    <definedName name="_xlnm.Print_Area" localSheetId="10">'AT3C_cvrg(Insti)_UPY '!$A$1:$N$39</definedName>
    <definedName name="_xlnm.Print_Area" localSheetId="25">'AT-8_Hon_CCH_Pry'!$A$1:$V$55</definedName>
    <definedName name="_xlnm.Print_Area" localSheetId="26">'AT-8A_Hon_CCH_UPry'!$A$1:$V$37</definedName>
    <definedName name="_xlnm.Print_Area" localSheetId="27">AT9_TA!$A$1:$I$35</definedName>
    <definedName name="_xlnm.Print_Area" localSheetId="1">Contents!$A$1:$C$69</definedName>
    <definedName name="_xlnm.Print_Area" localSheetId="11">'enrolment vs availed_PY'!$A$1:$Q$37</definedName>
    <definedName name="_xlnm.Print_Area" localSheetId="12">'enrolment vs availed_UPY'!$A$1:$Q$38</definedName>
    <definedName name="_xlnm.Print_Area" localSheetId="39">'Mode of cooking'!$A$1:$H$49</definedName>
    <definedName name="_xlnm.Print_Area" localSheetId="2">Sheet1!$A$1:$J$24</definedName>
    <definedName name="_xlnm.Print_Area" localSheetId="55">'Sheet1 (2)'!$A$1:$J$24</definedName>
    <definedName name="_xlnm.Print_Area" localSheetId="14">T5_PLAN_vs_PRFM!$A$1:$J$35</definedName>
    <definedName name="_xlnm.Print_Area" localSheetId="15">'T5A_PLAN_vs_PRFM '!$A$1:$J$35</definedName>
    <definedName name="_xlnm.Print_Area" localSheetId="16">'T5B_PLAN_vs_PRFM  (2)'!$A$1:$J$35</definedName>
    <definedName name="_xlnm.Print_Area" localSheetId="17">'T5C_Drought_PLAN_vs_PRFM '!$A$1:$J$35</definedName>
    <definedName name="_xlnm.Print_Area" localSheetId="18">'T5D_Drought_PLAN_vs_PRFM  '!$A$1:$J$35</definedName>
    <definedName name="_xlnm.Print_Area" localSheetId="19">T6_FG_py_Utlsn!$A$1:$L$35</definedName>
    <definedName name="_xlnm.Print_Area" localSheetId="20">'T6A_FG_Upy_Utlsn '!$A$1:$L$36</definedName>
    <definedName name="_xlnm.Print_Area" localSheetId="21">T6B_Pay_FG_FCI_Pry!$A$1:$M$38</definedName>
    <definedName name="_xlnm.Print_Area" localSheetId="22">T6C_Coarse_Grain!$A$1:$L$37</definedName>
    <definedName name="_xlnm.Print_Area" localSheetId="23">T7_CC_PY_Utlsn!$A$1:$Q$37</definedName>
    <definedName name="_xlnm.Print_Area" localSheetId="24">'T7ACC_UPY_Utlsn '!$A$1:$Q$36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139" l="1"/>
  <c r="R18" i="139" s="1"/>
  <c r="Q19" i="139"/>
  <c r="R19" i="139" s="1"/>
  <c r="Q22" i="139"/>
  <c r="R22" i="139" s="1"/>
  <c r="Q23" i="139"/>
  <c r="R23" i="139" s="1"/>
  <c r="Q26" i="139"/>
  <c r="R26" i="139" s="1"/>
  <c r="Q27" i="139"/>
  <c r="R27" i="139" s="1"/>
  <c r="Q30" i="139"/>
  <c r="R30" i="139" s="1"/>
  <c r="Q31" i="139"/>
  <c r="R31" i="139" s="1"/>
  <c r="Q34" i="139"/>
  <c r="R34" i="139" s="1"/>
  <c r="Q35" i="139"/>
  <c r="Q38" i="139"/>
  <c r="R38" i="139" s="1"/>
  <c r="Q39" i="139"/>
  <c r="R39" i="139" s="1"/>
  <c r="Q42" i="139"/>
  <c r="R42" i="139" s="1"/>
  <c r="Q43" i="139"/>
  <c r="R43" i="139" s="1"/>
  <c r="Q46" i="139"/>
  <c r="R46" i="139" s="1"/>
  <c r="Q47" i="139"/>
  <c r="R47" i="139" s="1"/>
  <c r="Q16" i="139"/>
  <c r="P17" i="139"/>
  <c r="Q17" i="139" s="1"/>
  <c r="R17" i="139" s="1"/>
  <c r="P18" i="139"/>
  <c r="P19" i="139"/>
  <c r="P20" i="139"/>
  <c r="Q20" i="139" s="1"/>
  <c r="R20" i="139" s="1"/>
  <c r="P21" i="139"/>
  <c r="Q21" i="139" s="1"/>
  <c r="P22" i="139"/>
  <c r="P23" i="139"/>
  <c r="P24" i="139"/>
  <c r="Q24" i="139" s="1"/>
  <c r="R24" i="139" s="1"/>
  <c r="P25" i="139"/>
  <c r="Q25" i="139" s="1"/>
  <c r="P26" i="139"/>
  <c r="P27" i="139"/>
  <c r="P28" i="139"/>
  <c r="Q28" i="139" s="1"/>
  <c r="R28" i="139" s="1"/>
  <c r="P29" i="139"/>
  <c r="Q29" i="139" s="1"/>
  <c r="R29" i="139" s="1"/>
  <c r="P30" i="139"/>
  <c r="P31" i="139"/>
  <c r="P32" i="139"/>
  <c r="Q32" i="139" s="1"/>
  <c r="R32" i="139" s="1"/>
  <c r="P33" i="139"/>
  <c r="Q33" i="139" s="1"/>
  <c r="R33" i="139" s="1"/>
  <c r="P34" i="139"/>
  <c r="P35" i="139"/>
  <c r="P36" i="139"/>
  <c r="Q36" i="139" s="1"/>
  <c r="R36" i="139" s="1"/>
  <c r="P37" i="139"/>
  <c r="Q37" i="139" s="1"/>
  <c r="P38" i="139"/>
  <c r="P39" i="139"/>
  <c r="P40" i="139"/>
  <c r="Q40" i="139" s="1"/>
  <c r="P41" i="139"/>
  <c r="Q41" i="139" s="1"/>
  <c r="R41" i="139" s="1"/>
  <c r="P42" i="139"/>
  <c r="P43" i="139"/>
  <c r="P44" i="139"/>
  <c r="Q44" i="139" s="1"/>
  <c r="R44" i="139" s="1"/>
  <c r="P45" i="139"/>
  <c r="Q45" i="139" s="1"/>
  <c r="R45" i="139" s="1"/>
  <c r="P46" i="139"/>
  <c r="P47" i="139"/>
  <c r="P48" i="139"/>
  <c r="Q48" i="139" s="1"/>
  <c r="R48" i="139" s="1"/>
  <c r="P16" i="139"/>
  <c r="G15" i="14"/>
  <c r="G25" i="14" s="1"/>
  <c r="D47" i="132" l="1"/>
  <c r="J19" i="158"/>
  <c r="V47" i="88"/>
  <c r="U47" i="88"/>
  <c r="O47" i="88"/>
  <c r="N47" i="88"/>
  <c r="L47" i="88"/>
  <c r="K47" i="88"/>
  <c r="I47" i="88"/>
  <c r="H47" i="88"/>
  <c r="F47" i="88"/>
  <c r="E47" i="88"/>
  <c r="D47" i="88"/>
  <c r="C47" i="88"/>
  <c r="R46" i="88"/>
  <c r="Q46" i="88"/>
  <c r="S46" i="88" s="1"/>
  <c r="P46" i="88"/>
  <c r="M46" i="88"/>
  <c r="J46" i="88"/>
  <c r="G46" i="88"/>
  <c r="R45" i="88"/>
  <c r="Q45" i="88"/>
  <c r="S45" i="88" s="1"/>
  <c r="P45" i="88"/>
  <c r="M45" i="88"/>
  <c r="J45" i="88"/>
  <c r="G45" i="88"/>
  <c r="R44" i="88"/>
  <c r="Q44" i="88"/>
  <c r="S44" i="88" s="1"/>
  <c r="P44" i="88"/>
  <c r="M44" i="88"/>
  <c r="J44" i="88"/>
  <c r="G44" i="88"/>
  <c r="S43" i="88"/>
  <c r="R43" i="88"/>
  <c r="Q43" i="88"/>
  <c r="P43" i="88"/>
  <c r="M43" i="88"/>
  <c r="J43" i="88"/>
  <c r="G43" i="88"/>
  <c r="R42" i="88"/>
  <c r="Q42" i="88"/>
  <c r="S42" i="88" s="1"/>
  <c r="P42" i="88"/>
  <c r="M42" i="88"/>
  <c r="J42" i="88"/>
  <c r="G42" i="88"/>
  <c r="R41" i="88"/>
  <c r="Q41" i="88"/>
  <c r="S41" i="88" s="1"/>
  <c r="P41" i="88"/>
  <c r="M41" i="88"/>
  <c r="J41" i="88"/>
  <c r="G41" i="88"/>
  <c r="R40" i="88"/>
  <c r="S40" i="88" s="1"/>
  <c r="Q40" i="88"/>
  <c r="P40" i="88"/>
  <c r="M40" i="88"/>
  <c r="J40" i="88"/>
  <c r="G40" i="88"/>
  <c r="R39" i="88"/>
  <c r="Q39" i="88"/>
  <c r="S39" i="88" s="1"/>
  <c r="P39" i="88"/>
  <c r="M39" i="88"/>
  <c r="J39" i="88"/>
  <c r="G39" i="88"/>
  <c r="R38" i="88"/>
  <c r="Q38" i="88"/>
  <c r="S38" i="88" s="1"/>
  <c r="P38" i="88"/>
  <c r="M38" i="88"/>
  <c r="J38" i="88"/>
  <c r="G38" i="88"/>
  <c r="R37" i="88"/>
  <c r="Q37" i="88"/>
  <c r="S37" i="88" s="1"/>
  <c r="P37" i="88"/>
  <c r="M37" i="88"/>
  <c r="J37" i="88"/>
  <c r="G37" i="88"/>
  <c r="R36" i="88"/>
  <c r="Q36" i="88"/>
  <c r="S36" i="88" s="1"/>
  <c r="P36" i="88"/>
  <c r="M36" i="88"/>
  <c r="J36" i="88"/>
  <c r="G36" i="88"/>
  <c r="S35" i="88"/>
  <c r="R35" i="88"/>
  <c r="Q35" i="88"/>
  <c r="P35" i="88"/>
  <c r="M35" i="88"/>
  <c r="J35" i="88"/>
  <c r="G35" i="88"/>
  <c r="R34" i="88"/>
  <c r="Q34" i="88"/>
  <c r="S34" i="88" s="1"/>
  <c r="P34" i="88"/>
  <c r="M34" i="88"/>
  <c r="J34" i="88"/>
  <c r="G34" i="88"/>
  <c r="R33" i="88"/>
  <c r="Q33" i="88"/>
  <c r="S33" i="88" s="1"/>
  <c r="P33" i="88"/>
  <c r="M33" i="88"/>
  <c r="J33" i="88"/>
  <c r="G33" i="88"/>
  <c r="R32" i="88"/>
  <c r="S32" i="88" s="1"/>
  <c r="Q32" i="88"/>
  <c r="P32" i="88"/>
  <c r="M32" i="88"/>
  <c r="J32" i="88"/>
  <c r="G32" i="88"/>
  <c r="R31" i="88"/>
  <c r="Q31" i="88"/>
  <c r="S31" i="88" s="1"/>
  <c r="P31" i="88"/>
  <c r="M31" i="88"/>
  <c r="J31" i="88"/>
  <c r="G31" i="88"/>
  <c r="R30" i="88"/>
  <c r="Q30" i="88"/>
  <c r="S30" i="88" s="1"/>
  <c r="P30" i="88"/>
  <c r="M30" i="88"/>
  <c r="J30" i="88"/>
  <c r="G30" i="88"/>
  <c r="R29" i="88"/>
  <c r="Q29" i="88"/>
  <c r="S29" i="88" s="1"/>
  <c r="P29" i="88"/>
  <c r="M29" i="88"/>
  <c r="J29" i="88"/>
  <c r="G29" i="88"/>
  <c r="R28" i="88"/>
  <c r="Q28" i="88"/>
  <c r="S28" i="88" s="1"/>
  <c r="P28" i="88"/>
  <c r="M28" i="88"/>
  <c r="J28" i="88"/>
  <c r="G28" i="88"/>
  <c r="S27" i="88"/>
  <c r="R27" i="88"/>
  <c r="Q27" i="88"/>
  <c r="P27" i="88"/>
  <c r="M27" i="88"/>
  <c r="J27" i="88"/>
  <c r="G27" i="88"/>
  <c r="R26" i="88"/>
  <c r="Q26" i="88"/>
  <c r="S26" i="88" s="1"/>
  <c r="P26" i="88"/>
  <c r="M26" i="88"/>
  <c r="J26" i="88"/>
  <c r="G26" i="88"/>
  <c r="R25" i="88"/>
  <c r="Q25" i="88"/>
  <c r="S25" i="88" s="1"/>
  <c r="P25" i="88"/>
  <c r="M25" i="88"/>
  <c r="J25" i="88"/>
  <c r="G25" i="88"/>
  <c r="R24" i="88"/>
  <c r="S24" i="88" s="1"/>
  <c r="Q24" i="88"/>
  <c r="P24" i="88"/>
  <c r="M24" i="88"/>
  <c r="J24" i="88"/>
  <c r="G24" i="88"/>
  <c r="R23" i="88"/>
  <c r="Q23" i="88"/>
  <c r="S23" i="88" s="1"/>
  <c r="P23" i="88"/>
  <c r="M23" i="88"/>
  <c r="J23" i="88"/>
  <c r="G23" i="88"/>
  <c r="R22" i="88"/>
  <c r="Q22" i="88"/>
  <c r="S22" i="88" s="1"/>
  <c r="P22" i="88"/>
  <c r="M22" i="88"/>
  <c r="J22" i="88"/>
  <c r="G22" i="88"/>
  <c r="R21" i="88"/>
  <c r="Q21" i="88"/>
  <c r="S21" i="88" s="1"/>
  <c r="P21" i="88"/>
  <c r="M21" i="88"/>
  <c r="J21" i="88"/>
  <c r="G21" i="88"/>
  <c r="R20" i="88"/>
  <c r="Q20" i="88"/>
  <c r="S20" i="88" s="1"/>
  <c r="P20" i="88"/>
  <c r="M20" i="88"/>
  <c r="J20" i="88"/>
  <c r="G20" i="88"/>
  <c r="S19" i="88"/>
  <c r="R19" i="88"/>
  <c r="Q19" i="88"/>
  <c r="P19" i="88"/>
  <c r="M19" i="88"/>
  <c r="J19" i="88"/>
  <c r="G19" i="88"/>
  <c r="R18" i="88"/>
  <c r="Q18" i="88"/>
  <c r="S18" i="88" s="1"/>
  <c r="P18" i="88"/>
  <c r="M18" i="88"/>
  <c r="J18" i="88"/>
  <c r="G18" i="88"/>
  <c r="R17" i="88"/>
  <c r="Q17" i="88"/>
  <c r="S17" i="88" s="1"/>
  <c r="P17" i="88"/>
  <c r="M17" i="88"/>
  <c r="J17" i="88"/>
  <c r="G17" i="88"/>
  <c r="R16" i="88"/>
  <c r="S16" i="88" s="1"/>
  <c r="Q16" i="88"/>
  <c r="P16" i="88"/>
  <c r="M16" i="88"/>
  <c r="J16" i="88"/>
  <c r="G16" i="88"/>
  <c r="R15" i="88"/>
  <c r="Q15" i="88"/>
  <c r="S15" i="88" s="1"/>
  <c r="P15" i="88"/>
  <c r="M15" i="88"/>
  <c r="J15" i="88"/>
  <c r="G15" i="88"/>
  <c r="R14" i="88"/>
  <c r="Q14" i="88"/>
  <c r="P14" i="88"/>
  <c r="M14" i="88"/>
  <c r="J14" i="88"/>
  <c r="G14" i="88"/>
  <c r="P47" i="88" l="1"/>
  <c r="M47" i="88"/>
  <c r="G47" i="88"/>
  <c r="Q47" i="88"/>
  <c r="J47" i="88"/>
  <c r="R47" i="88"/>
  <c r="S14" i="88"/>
  <c r="S47" i="88" s="1"/>
  <c r="H23" i="149" l="1"/>
  <c r="H23" i="148"/>
  <c r="J42" i="111"/>
  <c r="F44" i="111"/>
  <c r="L57" i="88" l="1"/>
  <c r="M57" i="88" s="1"/>
  <c r="H45" i="74"/>
  <c r="C45" i="74"/>
  <c r="H45" i="5"/>
  <c r="C45" i="5"/>
  <c r="Q27" i="98" l="1"/>
  <c r="L27" i="98"/>
  <c r="D27" i="98"/>
  <c r="Q20" i="98"/>
  <c r="P20" i="98"/>
  <c r="P27" i="98" s="1"/>
  <c r="O20" i="98"/>
  <c r="O27" i="98" s="1"/>
  <c r="N20" i="98"/>
  <c r="N27" i="98" s="1"/>
  <c r="M20" i="98"/>
  <c r="M27" i="98" s="1"/>
  <c r="L20" i="98"/>
  <c r="H20" i="98"/>
  <c r="H27" i="98" s="1"/>
  <c r="G20" i="98"/>
  <c r="G27" i="98" s="1"/>
  <c r="F20" i="98"/>
  <c r="F27" i="98" s="1"/>
  <c r="E20" i="98"/>
  <c r="E27" i="98" s="1"/>
  <c r="D20" i="98"/>
  <c r="C20" i="98"/>
  <c r="C27" i="98" s="1"/>
  <c r="T19" i="98"/>
  <c r="S19" i="98"/>
  <c r="V19" i="98" s="1"/>
  <c r="R19" i="98"/>
  <c r="K19" i="98"/>
  <c r="W19" i="98" s="1"/>
  <c r="J19" i="98"/>
  <c r="I19" i="98"/>
  <c r="U19" i="98" s="1"/>
  <c r="T18" i="98"/>
  <c r="S18" i="98"/>
  <c r="R18" i="98"/>
  <c r="K18" i="98"/>
  <c r="J18" i="98"/>
  <c r="V18" i="98" s="1"/>
  <c r="I18" i="98"/>
  <c r="U18" i="98" s="1"/>
  <c r="T17" i="98"/>
  <c r="S17" i="98"/>
  <c r="R17" i="98"/>
  <c r="K17" i="98"/>
  <c r="J17" i="98"/>
  <c r="V17" i="98" s="1"/>
  <c r="I17" i="98"/>
  <c r="U17" i="98" s="1"/>
  <c r="T16" i="98"/>
  <c r="S16" i="98"/>
  <c r="R16" i="98"/>
  <c r="K16" i="98"/>
  <c r="W16" i="98" s="1"/>
  <c r="J16" i="98"/>
  <c r="V16" i="98" s="1"/>
  <c r="I16" i="98"/>
  <c r="T15" i="98"/>
  <c r="S15" i="98"/>
  <c r="R15" i="98"/>
  <c r="K15" i="98"/>
  <c r="J15" i="98"/>
  <c r="I15" i="98"/>
  <c r="S32" i="56"/>
  <c r="K32" i="56"/>
  <c r="N9" i="162"/>
  <c r="N10" i="162"/>
  <c r="N11" i="162"/>
  <c r="N12" i="162"/>
  <c r="N13" i="162"/>
  <c r="N14" i="162"/>
  <c r="N15" i="162"/>
  <c r="N16" i="162"/>
  <c r="N17" i="162"/>
  <c r="N18" i="162"/>
  <c r="N19" i="162"/>
  <c r="N20" i="162"/>
  <c r="N21" i="162"/>
  <c r="N22" i="162"/>
  <c r="N23" i="162"/>
  <c r="N24" i="162"/>
  <c r="N25" i="162"/>
  <c r="N26" i="162"/>
  <c r="N27" i="162"/>
  <c r="N28" i="162"/>
  <c r="N29" i="162"/>
  <c r="N30" i="162"/>
  <c r="N31" i="162"/>
  <c r="N32" i="162"/>
  <c r="N33" i="162"/>
  <c r="N34" i="162"/>
  <c r="N35" i="162"/>
  <c r="N36" i="162"/>
  <c r="N37" i="162"/>
  <c r="N38" i="162"/>
  <c r="N39" i="162"/>
  <c r="N40" i="162"/>
  <c r="N8" i="162"/>
  <c r="M9" i="162"/>
  <c r="O9" i="162" s="1"/>
  <c r="M10" i="162"/>
  <c r="O10" i="162" s="1"/>
  <c r="M11" i="162"/>
  <c r="M12" i="162"/>
  <c r="O12" i="162" s="1"/>
  <c r="M13" i="162"/>
  <c r="O13" i="162" s="1"/>
  <c r="M14" i="162"/>
  <c r="O14" i="162" s="1"/>
  <c r="M15" i="162"/>
  <c r="M16" i="162"/>
  <c r="O16" i="162" s="1"/>
  <c r="M17" i="162"/>
  <c r="O17" i="162" s="1"/>
  <c r="M18" i="162"/>
  <c r="O18" i="162" s="1"/>
  <c r="M19" i="162"/>
  <c r="M20" i="162"/>
  <c r="O20" i="162" s="1"/>
  <c r="M21" i="162"/>
  <c r="O21" i="162" s="1"/>
  <c r="M22" i="162"/>
  <c r="O22" i="162" s="1"/>
  <c r="M23" i="162"/>
  <c r="M24" i="162"/>
  <c r="O24" i="162" s="1"/>
  <c r="M25" i="162"/>
  <c r="O25" i="162" s="1"/>
  <c r="M26" i="162"/>
  <c r="O26" i="162" s="1"/>
  <c r="M27" i="162"/>
  <c r="M28" i="162"/>
  <c r="O28" i="162" s="1"/>
  <c r="M29" i="162"/>
  <c r="O29" i="162" s="1"/>
  <c r="M30" i="162"/>
  <c r="O30" i="162" s="1"/>
  <c r="M31" i="162"/>
  <c r="M32" i="162"/>
  <c r="O32" i="162" s="1"/>
  <c r="M33" i="162"/>
  <c r="O33" i="162" s="1"/>
  <c r="M34" i="162"/>
  <c r="O34" i="162" s="1"/>
  <c r="M35" i="162"/>
  <c r="M36" i="162"/>
  <c r="O36" i="162" s="1"/>
  <c r="M37" i="162"/>
  <c r="O37" i="162" s="1"/>
  <c r="M38" i="162"/>
  <c r="O38" i="162" s="1"/>
  <c r="M39" i="162"/>
  <c r="M40" i="162"/>
  <c r="O40" i="162" s="1"/>
  <c r="M8" i="162"/>
  <c r="O8" i="162" s="1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1" i="162"/>
  <c r="K32" i="162"/>
  <c r="K33" i="162"/>
  <c r="K34" i="162"/>
  <c r="K35" i="162"/>
  <c r="K36" i="162"/>
  <c r="K37" i="162"/>
  <c r="K38" i="162"/>
  <c r="K39" i="162"/>
  <c r="K40" i="162"/>
  <c r="K8" i="162"/>
  <c r="J9" i="162"/>
  <c r="L9" i="162" s="1"/>
  <c r="J10" i="162"/>
  <c r="L10" i="162" s="1"/>
  <c r="J11" i="162"/>
  <c r="J12" i="162"/>
  <c r="J13" i="162"/>
  <c r="L13" i="162" s="1"/>
  <c r="J14" i="162"/>
  <c r="L14" i="162" s="1"/>
  <c r="J15" i="162"/>
  <c r="J16" i="162"/>
  <c r="J17" i="162"/>
  <c r="L17" i="162" s="1"/>
  <c r="J18" i="162"/>
  <c r="L18" i="162" s="1"/>
  <c r="J19" i="162"/>
  <c r="J20" i="162"/>
  <c r="J21" i="162"/>
  <c r="L21" i="162" s="1"/>
  <c r="J22" i="162"/>
  <c r="L22" i="162" s="1"/>
  <c r="J23" i="162"/>
  <c r="J24" i="162"/>
  <c r="J25" i="162"/>
  <c r="L25" i="162" s="1"/>
  <c r="J26" i="162"/>
  <c r="L26" i="162" s="1"/>
  <c r="J27" i="162"/>
  <c r="J28" i="162"/>
  <c r="J29" i="162"/>
  <c r="L29" i="162" s="1"/>
  <c r="J30" i="162"/>
  <c r="L30" i="162" s="1"/>
  <c r="J31" i="162"/>
  <c r="J32" i="162"/>
  <c r="J33" i="162"/>
  <c r="L33" i="162" s="1"/>
  <c r="J34" i="162"/>
  <c r="L34" i="162" s="1"/>
  <c r="J35" i="162"/>
  <c r="J36" i="162"/>
  <c r="J37" i="162"/>
  <c r="L37" i="162" s="1"/>
  <c r="J38" i="162"/>
  <c r="L38" i="162" s="1"/>
  <c r="J39" i="162"/>
  <c r="J40" i="162"/>
  <c r="J8" i="162"/>
  <c r="L8" i="162" s="1"/>
  <c r="H36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7" i="162"/>
  <c r="H38" i="162"/>
  <c r="H39" i="162"/>
  <c r="H40" i="162"/>
  <c r="H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24" i="162"/>
  <c r="G25" i="162"/>
  <c r="G26" i="162"/>
  <c r="G27" i="162"/>
  <c r="G28" i="162"/>
  <c r="G29" i="162"/>
  <c r="G30" i="162"/>
  <c r="G31" i="162"/>
  <c r="G32" i="162"/>
  <c r="G33" i="162"/>
  <c r="G34" i="162"/>
  <c r="G35" i="162"/>
  <c r="G36" i="162"/>
  <c r="G37" i="162"/>
  <c r="G38" i="162"/>
  <c r="G39" i="162"/>
  <c r="G40" i="162"/>
  <c r="G8" i="162"/>
  <c r="D41" i="162"/>
  <c r="N41" i="162" s="1"/>
  <c r="E9" i="162"/>
  <c r="E10" i="162"/>
  <c r="E11" i="162"/>
  <c r="E12" i="162"/>
  <c r="E13" i="162"/>
  <c r="E14" i="162"/>
  <c r="E15" i="162"/>
  <c r="E16" i="162"/>
  <c r="E17" i="162"/>
  <c r="E18" i="162"/>
  <c r="E19" i="162"/>
  <c r="E20" i="162"/>
  <c r="E21" i="162"/>
  <c r="E22" i="162"/>
  <c r="E23" i="162"/>
  <c r="E24" i="162"/>
  <c r="E25" i="162"/>
  <c r="E26" i="162"/>
  <c r="E27" i="162"/>
  <c r="E28" i="162"/>
  <c r="E29" i="162"/>
  <c r="E30" i="162"/>
  <c r="E31" i="162"/>
  <c r="E32" i="162"/>
  <c r="E33" i="162"/>
  <c r="E34" i="162"/>
  <c r="E35" i="162"/>
  <c r="E36" i="162"/>
  <c r="E37" i="162"/>
  <c r="E38" i="162"/>
  <c r="E39" i="162"/>
  <c r="E40" i="162"/>
  <c r="E8" i="162"/>
  <c r="C41" i="162"/>
  <c r="G41" i="162" s="1"/>
  <c r="H41" i="162" l="1"/>
  <c r="I28" i="162"/>
  <c r="I20" i="162"/>
  <c r="I12" i="162"/>
  <c r="I36" i="162"/>
  <c r="M41" i="162"/>
  <c r="U15" i="98"/>
  <c r="S20" i="98"/>
  <c r="S27" i="98" s="1"/>
  <c r="T20" i="98"/>
  <c r="T27" i="98" s="1"/>
  <c r="W17" i="98"/>
  <c r="O39" i="162"/>
  <c r="O35" i="162"/>
  <c r="O31" i="162"/>
  <c r="O27" i="162"/>
  <c r="O23" i="162"/>
  <c r="O19" i="162"/>
  <c r="O15" i="162"/>
  <c r="O11" i="162"/>
  <c r="K20" i="98"/>
  <c r="K27" i="98" s="1"/>
  <c r="W15" i="98"/>
  <c r="W20" i="98" s="1"/>
  <c r="W27" i="98" s="1"/>
  <c r="U16" i="98"/>
  <c r="W18" i="98"/>
  <c r="J20" i="98"/>
  <c r="J27" i="98" s="1"/>
  <c r="R20" i="98"/>
  <c r="R27" i="98" s="1"/>
  <c r="V15" i="98"/>
  <c r="V20" i="98" s="1"/>
  <c r="V27" i="98" s="1"/>
  <c r="I20" i="98"/>
  <c r="I27" i="98" s="1"/>
  <c r="O41" i="162"/>
  <c r="I41" i="162"/>
  <c r="I32" i="162"/>
  <c r="I16" i="162"/>
  <c r="L35" i="162"/>
  <c r="L27" i="162"/>
  <c r="L19" i="162"/>
  <c r="L15" i="162"/>
  <c r="I37" i="162"/>
  <c r="I33" i="162"/>
  <c r="I29" i="162"/>
  <c r="I25" i="162"/>
  <c r="I21" i="162"/>
  <c r="I17" i="162"/>
  <c r="I13" i="162"/>
  <c r="I9" i="162"/>
  <c r="I34" i="162"/>
  <c r="I30" i="162"/>
  <c r="I26" i="162"/>
  <c r="I22" i="162"/>
  <c r="I18" i="162"/>
  <c r="I14" i="162"/>
  <c r="I10" i="162"/>
  <c r="L40" i="162"/>
  <c r="L36" i="162"/>
  <c r="L32" i="162"/>
  <c r="L28" i="162"/>
  <c r="L24" i="162"/>
  <c r="L20" i="162"/>
  <c r="L16" i="162"/>
  <c r="L12" i="162"/>
  <c r="E41" i="162"/>
  <c r="I24" i="162"/>
  <c r="L39" i="162"/>
  <c r="L31" i="162"/>
  <c r="L23" i="162"/>
  <c r="L11" i="162"/>
  <c r="I8" i="162"/>
  <c r="I40" i="162"/>
  <c r="I39" i="162"/>
  <c r="K41" i="162"/>
  <c r="I35" i="162"/>
  <c r="I31" i="162"/>
  <c r="I27" i="162"/>
  <c r="I23" i="162"/>
  <c r="I19" i="162"/>
  <c r="I15" i="162"/>
  <c r="I11" i="162"/>
  <c r="J41" i="162"/>
  <c r="I38" i="162"/>
  <c r="U20" i="98" l="1"/>
  <c r="U27" i="98" s="1"/>
  <c r="L41" i="162"/>
  <c r="P45" i="101" l="1"/>
  <c r="G42" i="142"/>
  <c r="K45" i="74" l="1"/>
  <c r="J45" i="74"/>
  <c r="I45" i="74"/>
  <c r="F45" i="74"/>
  <c r="E45" i="74"/>
  <c r="D45" i="74"/>
  <c r="L44" i="74"/>
  <c r="G44" i="74"/>
  <c r="L43" i="74"/>
  <c r="G43" i="74"/>
  <c r="L42" i="74"/>
  <c r="G42" i="74"/>
  <c r="L41" i="74"/>
  <c r="G41" i="74"/>
  <c r="L40" i="74"/>
  <c r="G40" i="74"/>
  <c r="L39" i="74"/>
  <c r="G39" i="74"/>
  <c r="L38" i="74"/>
  <c r="G38" i="74"/>
  <c r="L37" i="74"/>
  <c r="G37" i="74"/>
  <c r="L36" i="74"/>
  <c r="G36" i="74"/>
  <c r="L35" i="74"/>
  <c r="G35" i="74"/>
  <c r="L34" i="74"/>
  <c r="G34" i="74"/>
  <c r="L33" i="74"/>
  <c r="G33" i="74"/>
  <c r="L32" i="74"/>
  <c r="G32" i="74"/>
  <c r="L31" i="74"/>
  <c r="G31" i="74"/>
  <c r="L30" i="74"/>
  <c r="G30" i="74"/>
  <c r="L29" i="74"/>
  <c r="G29" i="74"/>
  <c r="L28" i="74"/>
  <c r="G28" i="74"/>
  <c r="L27" i="74"/>
  <c r="G27" i="74"/>
  <c r="L26" i="74"/>
  <c r="G26" i="74"/>
  <c r="L25" i="74"/>
  <c r="G25" i="74"/>
  <c r="L24" i="74"/>
  <c r="G24" i="74"/>
  <c r="L23" i="74"/>
  <c r="G23" i="74"/>
  <c r="L22" i="74"/>
  <c r="G22" i="74"/>
  <c r="L21" i="74"/>
  <c r="G21" i="74"/>
  <c r="L20" i="74"/>
  <c r="G20" i="74"/>
  <c r="L19" i="74"/>
  <c r="G19" i="74"/>
  <c r="L18" i="74"/>
  <c r="G18" i="74"/>
  <c r="L17" i="74"/>
  <c r="G17" i="74"/>
  <c r="L16" i="74"/>
  <c r="G16" i="74"/>
  <c r="L15" i="74"/>
  <c r="G15" i="74"/>
  <c r="L14" i="74"/>
  <c r="G14" i="74"/>
  <c r="L13" i="74"/>
  <c r="G13" i="74"/>
  <c r="L12" i="74"/>
  <c r="G12" i="74"/>
  <c r="G45" i="74" s="1"/>
  <c r="K45" i="5"/>
  <c r="J45" i="5"/>
  <c r="I45" i="5"/>
  <c r="F45" i="5"/>
  <c r="E45" i="5"/>
  <c r="D45" i="5"/>
  <c r="L44" i="5"/>
  <c r="G44" i="5"/>
  <c r="L43" i="5"/>
  <c r="G43" i="5"/>
  <c r="L42" i="5"/>
  <c r="G42" i="5"/>
  <c r="L41" i="5"/>
  <c r="G41" i="5"/>
  <c r="L40" i="5"/>
  <c r="G40" i="5"/>
  <c r="L39" i="5"/>
  <c r="G39" i="5"/>
  <c r="L38" i="5"/>
  <c r="G38" i="5"/>
  <c r="L37" i="5"/>
  <c r="G37" i="5"/>
  <c r="L36" i="5"/>
  <c r="G36" i="5"/>
  <c r="L35" i="5"/>
  <c r="G35" i="5"/>
  <c r="L34" i="5"/>
  <c r="G34" i="5"/>
  <c r="L33" i="5"/>
  <c r="G33" i="5"/>
  <c r="L32" i="5"/>
  <c r="G32" i="5"/>
  <c r="L31" i="5"/>
  <c r="G31" i="5"/>
  <c r="L30" i="5"/>
  <c r="G30" i="5"/>
  <c r="L29" i="5"/>
  <c r="G29" i="5"/>
  <c r="L28" i="5"/>
  <c r="G28" i="5"/>
  <c r="L27" i="5"/>
  <c r="G27" i="5"/>
  <c r="L26" i="5"/>
  <c r="G26" i="5"/>
  <c r="L25" i="5"/>
  <c r="G25" i="5"/>
  <c r="L24" i="5"/>
  <c r="G24" i="5"/>
  <c r="L23" i="5"/>
  <c r="G23" i="5"/>
  <c r="L22" i="5"/>
  <c r="G22" i="5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G45" i="5" s="1"/>
  <c r="L45" i="5" l="1"/>
  <c r="L45" i="74"/>
  <c r="E42" i="155"/>
  <c r="D42" i="155"/>
  <c r="C42" i="155"/>
  <c r="H45" i="13" l="1"/>
  <c r="F45" i="13"/>
  <c r="E45" i="13"/>
  <c r="D45" i="13"/>
  <c r="C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45" i="13" s="1"/>
  <c r="I13" i="13"/>
  <c r="I12" i="13"/>
  <c r="M46" i="75"/>
  <c r="L46" i="75"/>
  <c r="J46" i="75"/>
  <c r="I46" i="75"/>
  <c r="G46" i="75"/>
  <c r="F46" i="75"/>
  <c r="D46" i="75"/>
  <c r="C46" i="75"/>
  <c r="P45" i="75"/>
  <c r="O45" i="75"/>
  <c r="Q45" i="75" s="1"/>
  <c r="N45" i="75"/>
  <c r="K45" i="75"/>
  <c r="H45" i="75"/>
  <c r="E45" i="75"/>
  <c r="P44" i="75"/>
  <c r="O44" i="75"/>
  <c r="Q44" i="75" s="1"/>
  <c r="N44" i="75"/>
  <c r="K44" i="75"/>
  <c r="H44" i="75"/>
  <c r="E44" i="75"/>
  <c r="P43" i="75"/>
  <c r="Q43" i="75" s="1"/>
  <c r="O43" i="75"/>
  <c r="N43" i="75"/>
  <c r="K43" i="75"/>
  <c r="H43" i="75"/>
  <c r="E43" i="75"/>
  <c r="P42" i="75"/>
  <c r="O42" i="75"/>
  <c r="Q42" i="75" s="1"/>
  <c r="N42" i="75"/>
  <c r="K42" i="75"/>
  <c r="H42" i="75"/>
  <c r="E42" i="75"/>
  <c r="P41" i="75"/>
  <c r="O41" i="75"/>
  <c r="Q41" i="75" s="1"/>
  <c r="N41" i="75"/>
  <c r="K41" i="75"/>
  <c r="H41" i="75"/>
  <c r="E41" i="75"/>
  <c r="P40" i="75"/>
  <c r="O40" i="75"/>
  <c r="Q40" i="75" s="1"/>
  <c r="N40" i="75"/>
  <c r="K40" i="75"/>
  <c r="H40" i="75"/>
  <c r="E40" i="75"/>
  <c r="P39" i="75"/>
  <c r="O39" i="75"/>
  <c r="Q39" i="75" s="1"/>
  <c r="N39" i="75"/>
  <c r="K39" i="75"/>
  <c r="H39" i="75"/>
  <c r="E39" i="75"/>
  <c r="Q38" i="75"/>
  <c r="P38" i="75"/>
  <c r="O38" i="75"/>
  <c r="N38" i="75"/>
  <c r="K38" i="75"/>
  <c r="H38" i="75"/>
  <c r="E38" i="75"/>
  <c r="P37" i="75"/>
  <c r="O37" i="75"/>
  <c r="Q37" i="75" s="1"/>
  <c r="N37" i="75"/>
  <c r="K37" i="75"/>
  <c r="H37" i="75"/>
  <c r="E37" i="75"/>
  <c r="P36" i="75"/>
  <c r="O36" i="75"/>
  <c r="Q36" i="75" s="1"/>
  <c r="N36" i="75"/>
  <c r="K36" i="75"/>
  <c r="H36" i="75"/>
  <c r="E36" i="75"/>
  <c r="P35" i="75"/>
  <c r="Q35" i="75" s="1"/>
  <c r="O35" i="75"/>
  <c r="N35" i="75"/>
  <c r="K35" i="75"/>
  <c r="H35" i="75"/>
  <c r="E35" i="75"/>
  <c r="P34" i="75"/>
  <c r="O34" i="75"/>
  <c r="Q34" i="75" s="1"/>
  <c r="N34" i="75"/>
  <c r="K34" i="75"/>
  <c r="H34" i="75"/>
  <c r="E34" i="75"/>
  <c r="P33" i="75"/>
  <c r="O33" i="75"/>
  <c r="Q33" i="75" s="1"/>
  <c r="N33" i="75"/>
  <c r="K33" i="75"/>
  <c r="H33" i="75"/>
  <c r="E33" i="75"/>
  <c r="P32" i="75"/>
  <c r="O32" i="75"/>
  <c r="Q32" i="75" s="1"/>
  <c r="N32" i="75"/>
  <c r="K32" i="75"/>
  <c r="H32" i="75"/>
  <c r="E32" i="75"/>
  <c r="P31" i="75"/>
  <c r="O31" i="75"/>
  <c r="Q31" i="75" s="1"/>
  <c r="N31" i="75"/>
  <c r="K31" i="75"/>
  <c r="H31" i="75"/>
  <c r="E31" i="75"/>
  <c r="Q30" i="75"/>
  <c r="P30" i="75"/>
  <c r="O30" i="75"/>
  <c r="N30" i="75"/>
  <c r="K30" i="75"/>
  <c r="H30" i="75"/>
  <c r="E30" i="75"/>
  <c r="P29" i="75"/>
  <c r="O29" i="75"/>
  <c r="Q29" i="75" s="1"/>
  <c r="N29" i="75"/>
  <c r="K29" i="75"/>
  <c r="H29" i="75"/>
  <c r="E29" i="75"/>
  <c r="P28" i="75"/>
  <c r="O28" i="75"/>
  <c r="Q28" i="75" s="1"/>
  <c r="N28" i="75"/>
  <c r="K28" i="75"/>
  <c r="H28" i="75"/>
  <c r="E28" i="75"/>
  <c r="P27" i="75"/>
  <c r="Q27" i="75" s="1"/>
  <c r="O27" i="75"/>
  <c r="N27" i="75"/>
  <c r="K27" i="75"/>
  <c r="H27" i="75"/>
  <c r="E27" i="75"/>
  <c r="P26" i="75"/>
  <c r="O26" i="75"/>
  <c r="Q26" i="75" s="1"/>
  <c r="N26" i="75"/>
  <c r="K26" i="75"/>
  <c r="H26" i="75"/>
  <c r="E26" i="75"/>
  <c r="P25" i="75"/>
  <c r="O25" i="75"/>
  <c r="Q25" i="75" s="1"/>
  <c r="N25" i="75"/>
  <c r="K25" i="75"/>
  <c r="H25" i="75"/>
  <c r="E25" i="75"/>
  <c r="P24" i="75"/>
  <c r="O24" i="75"/>
  <c r="Q24" i="75" s="1"/>
  <c r="N24" i="75"/>
  <c r="K24" i="75"/>
  <c r="H24" i="75"/>
  <c r="E24" i="75"/>
  <c r="P23" i="75"/>
  <c r="O23" i="75"/>
  <c r="Q23" i="75" s="1"/>
  <c r="N23" i="75"/>
  <c r="K23" i="75"/>
  <c r="H23" i="75"/>
  <c r="E23" i="75"/>
  <c r="Q22" i="75"/>
  <c r="P22" i="75"/>
  <c r="O22" i="75"/>
  <c r="N22" i="75"/>
  <c r="K22" i="75"/>
  <c r="H22" i="75"/>
  <c r="E22" i="75"/>
  <c r="P21" i="75"/>
  <c r="O21" i="75"/>
  <c r="Q21" i="75" s="1"/>
  <c r="N21" i="75"/>
  <c r="K21" i="75"/>
  <c r="H21" i="75"/>
  <c r="E21" i="75"/>
  <c r="P20" i="75"/>
  <c r="O20" i="75"/>
  <c r="Q20" i="75" s="1"/>
  <c r="N20" i="75"/>
  <c r="K20" i="75"/>
  <c r="H20" i="75"/>
  <c r="E20" i="75"/>
  <c r="P19" i="75"/>
  <c r="Q19" i="75" s="1"/>
  <c r="O19" i="75"/>
  <c r="N19" i="75"/>
  <c r="K19" i="75"/>
  <c r="H19" i="75"/>
  <c r="E19" i="75"/>
  <c r="P18" i="75"/>
  <c r="O18" i="75"/>
  <c r="Q18" i="75" s="1"/>
  <c r="N18" i="75"/>
  <c r="K18" i="75"/>
  <c r="H18" i="75"/>
  <c r="E18" i="75"/>
  <c r="P17" i="75"/>
  <c r="O17" i="75"/>
  <c r="Q17" i="75" s="1"/>
  <c r="N17" i="75"/>
  <c r="K17" i="75"/>
  <c r="H17" i="75"/>
  <c r="E17" i="75"/>
  <c r="P16" i="75"/>
  <c r="O16" i="75"/>
  <c r="Q16" i="75" s="1"/>
  <c r="N16" i="75"/>
  <c r="K16" i="75"/>
  <c r="H16" i="75"/>
  <c r="E16" i="75"/>
  <c r="P15" i="75"/>
  <c r="O15" i="75"/>
  <c r="Q15" i="75" s="1"/>
  <c r="N15" i="75"/>
  <c r="K15" i="75"/>
  <c r="H15" i="75"/>
  <c r="E15" i="75"/>
  <c r="Q14" i="75"/>
  <c r="P14" i="75"/>
  <c r="O14" i="75"/>
  <c r="N14" i="75"/>
  <c r="K14" i="75"/>
  <c r="K46" i="75" s="1"/>
  <c r="H14" i="75"/>
  <c r="E14" i="75"/>
  <c r="P13" i="75"/>
  <c r="O13" i="75"/>
  <c r="Q13" i="75" s="1"/>
  <c r="N13" i="75"/>
  <c r="K13" i="75"/>
  <c r="H13" i="75"/>
  <c r="E13" i="75"/>
  <c r="M47" i="7"/>
  <c r="L47" i="7"/>
  <c r="J47" i="7"/>
  <c r="I47" i="7"/>
  <c r="G47" i="7"/>
  <c r="F47" i="7"/>
  <c r="D47" i="7"/>
  <c r="C47" i="7"/>
  <c r="P46" i="7"/>
  <c r="Q46" i="7" s="1"/>
  <c r="O46" i="7"/>
  <c r="N46" i="7"/>
  <c r="K46" i="7"/>
  <c r="H46" i="7"/>
  <c r="E46" i="7"/>
  <c r="P45" i="7"/>
  <c r="O45" i="7"/>
  <c r="Q45" i="7" s="1"/>
  <c r="N45" i="7"/>
  <c r="K45" i="7"/>
  <c r="H45" i="7"/>
  <c r="E45" i="7"/>
  <c r="P44" i="7"/>
  <c r="O44" i="7"/>
  <c r="N44" i="7"/>
  <c r="K44" i="7"/>
  <c r="H44" i="7"/>
  <c r="E44" i="7"/>
  <c r="P43" i="7"/>
  <c r="Q43" i="7" s="1"/>
  <c r="O43" i="7"/>
  <c r="N43" i="7"/>
  <c r="K43" i="7"/>
  <c r="H43" i="7"/>
  <c r="E43" i="7"/>
  <c r="P42" i="7"/>
  <c r="O42" i="7"/>
  <c r="N42" i="7"/>
  <c r="K42" i="7"/>
  <c r="H42" i="7"/>
  <c r="E42" i="7"/>
  <c r="P41" i="7"/>
  <c r="O41" i="7"/>
  <c r="N41" i="7"/>
  <c r="K41" i="7"/>
  <c r="H41" i="7"/>
  <c r="E41" i="7"/>
  <c r="P40" i="7"/>
  <c r="O40" i="7"/>
  <c r="Q40" i="7" s="1"/>
  <c r="N40" i="7"/>
  <c r="K40" i="7"/>
  <c r="H40" i="7"/>
  <c r="E40" i="7"/>
  <c r="Q39" i="7"/>
  <c r="P39" i="7"/>
  <c r="O39" i="7"/>
  <c r="N39" i="7"/>
  <c r="K39" i="7"/>
  <c r="H39" i="7"/>
  <c r="E39" i="7"/>
  <c r="P38" i="7"/>
  <c r="O38" i="7"/>
  <c r="N38" i="7"/>
  <c r="K38" i="7"/>
  <c r="H38" i="7"/>
  <c r="E38" i="7"/>
  <c r="P37" i="7"/>
  <c r="O37" i="7"/>
  <c r="Q37" i="7" s="1"/>
  <c r="N37" i="7"/>
  <c r="K37" i="7"/>
  <c r="H37" i="7"/>
  <c r="E37" i="7"/>
  <c r="P36" i="7"/>
  <c r="O36" i="7"/>
  <c r="Q36" i="7" s="1"/>
  <c r="N36" i="7"/>
  <c r="K36" i="7"/>
  <c r="H36" i="7"/>
  <c r="E36" i="7"/>
  <c r="P35" i="7"/>
  <c r="O35" i="7"/>
  <c r="Q35" i="7" s="1"/>
  <c r="N35" i="7"/>
  <c r="K35" i="7"/>
  <c r="H35" i="7"/>
  <c r="E35" i="7"/>
  <c r="P34" i="7"/>
  <c r="Q34" i="7" s="1"/>
  <c r="O34" i="7"/>
  <c r="N34" i="7"/>
  <c r="K34" i="7"/>
  <c r="H34" i="7"/>
  <c r="E34" i="7"/>
  <c r="P33" i="7"/>
  <c r="O33" i="7"/>
  <c r="Q33" i="7" s="1"/>
  <c r="N33" i="7"/>
  <c r="K33" i="7"/>
  <c r="H33" i="7"/>
  <c r="E33" i="7"/>
  <c r="P32" i="7"/>
  <c r="O32" i="7"/>
  <c r="N32" i="7"/>
  <c r="K32" i="7"/>
  <c r="H32" i="7"/>
  <c r="E32" i="7"/>
  <c r="P31" i="7"/>
  <c r="O31" i="7"/>
  <c r="Q31" i="7" s="1"/>
  <c r="N31" i="7"/>
  <c r="K31" i="7"/>
  <c r="H31" i="7"/>
  <c r="E31" i="7"/>
  <c r="P30" i="7"/>
  <c r="Q30" i="7" s="1"/>
  <c r="O30" i="7"/>
  <c r="N30" i="7"/>
  <c r="K30" i="7"/>
  <c r="H30" i="7"/>
  <c r="E30" i="7"/>
  <c r="P29" i="7"/>
  <c r="O29" i="7"/>
  <c r="Q29" i="7" s="1"/>
  <c r="N29" i="7"/>
  <c r="K29" i="7"/>
  <c r="H29" i="7"/>
  <c r="E29" i="7"/>
  <c r="P28" i="7"/>
  <c r="O28" i="7"/>
  <c r="N28" i="7"/>
  <c r="K28" i="7"/>
  <c r="H28" i="7"/>
  <c r="E28" i="7"/>
  <c r="P27" i="7"/>
  <c r="Q27" i="7" s="1"/>
  <c r="O27" i="7"/>
  <c r="N27" i="7"/>
  <c r="K27" i="7"/>
  <c r="H27" i="7"/>
  <c r="E27" i="7"/>
  <c r="P26" i="7"/>
  <c r="O26" i="7"/>
  <c r="N26" i="7"/>
  <c r="K26" i="7"/>
  <c r="H26" i="7"/>
  <c r="E26" i="7"/>
  <c r="P25" i="7"/>
  <c r="O25" i="7"/>
  <c r="N25" i="7"/>
  <c r="K25" i="7"/>
  <c r="H25" i="7"/>
  <c r="E25" i="7"/>
  <c r="P24" i="7"/>
  <c r="O24" i="7"/>
  <c r="Q24" i="7" s="1"/>
  <c r="N24" i="7"/>
  <c r="K24" i="7"/>
  <c r="H24" i="7"/>
  <c r="E24" i="7"/>
  <c r="Q23" i="7"/>
  <c r="P23" i="7"/>
  <c r="O23" i="7"/>
  <c r="N23" i="7"/>
  <c r="K23" i="7"/>
  <c r="H23" i="7"/>
  <c r="E23" i="7"/>
  <c r="P22" i="7"/>
  <c r="O22" i="7"/>
  <c r="N22" i="7"/>
  <c r="K22" i="7"/>
  <c r="H22" i="7"/>
  <c r="E22" i="7"/>
  <c r="P21" i="7"/>
  <c r="O21" i="7"/>
  <c r="Q21" i="7" s="1"/>
  <c r="N21" i="7"/>
  <c r="K21" i="7"/>
  <c r="H21" i="7"/>
  <c r="E21" i="7"/>
  <c r="P20" i="7"/>
  <c r="O20" i="7"/>
  <c r="Q20" i="7" s="1"/>
  <c r="N20" i="7"/>
  <c r="K20" i="7"/>
  <c r="H20" i="7"/>
  <c r="E20" i="7"/>
  <c r="P19" i="7"/>
  <c r="O19" i="7"/>
  <c r="Q19" i="7" s="1"/>
  <c r="N19" i="7"/>
  <c r="K19" i="7"/>
  <c r="H19" i="7"/>
  <c r="E19" i="7"/>
  <c r="P18" i="7"/>
  <c r="Q18" i="7" s="1"/>
  <c r="O18" i="7"/>
  <c r="N18" i="7"/>
  <c r="K18" i="7"/>
  <c r="H18" i="7"/>
  <c r="E18" i="7"/>
  <c r="P17" i="7"/>
  <c r="O17" i="7"/>
  <c r="Q17" i="7" s="1"/>
  <c r="N17" i="7"/>
  <c r="K17" i="7"/>
  <c r="H17" i="7"/>
  <c r="E17" i="7"/>
  <c r="P16" i="7"/>
  <c r="O16" i="7"/>
  <c r="N16" i="7"/>
  <c r="K16" i="7"/>
  <c r="H16" i="7"/>
  <c r="E16" i="7"/>
  <c r="P15" i="7"/>
  <c r="O15" i="7"/>
  <c r="Q15" i="7" s="1"/>
  <c r="N15" i="7"/>
  <c r="K15" i="7"/>
  <c r="H15" i="7"/>
  <c r="E15" i="7"/>
  <c r="P14" i="7"/>
  <c r="Q14" i="7" s="1"/>
  <c r="O14" i="7"/>
  <c r="N14" i="7"/>
  <c r="K14" i="7"/>
  <c r="K47" i="7" s="1"/>
  <c r="H14" i="7"/>
  <c r="E14" i="7"/>
  <c r="L46" i="86"/>
  <c r="I46" i="86"/>
  <c r="H46" i="86"/>
  <c r="G46" i="86"/>
  <c r="F46" i="86"/>
  <c r="E46" i="86"/>
  <c r="D46" i="86"/>
  <c r="C46" i="86"/>
  <c r="K45" i="86"/>
  <c r="J45" i="86"/>
  <c r="K44" i="86"/>
  <c r="J44" i="86"/>
  <c r="K43" i="86"/>
  <c r="J43" i="86"/>
  <c r="K42" i="86"/>
  <c r="J42" i="86"/>
  <c r="K41" i="86"/>
  <c r="J41" i="86"/>
  <c r="K40" i="86"/>
  <c r="J40" i="86"/>
  <c r="K39" i="86"/>
  <c r="J39" i="86"/>
  <c r="K38" i="86"/>
  <c r="J38" i="86"/>
  <c r="K37" i="86"/>
  <c r="J37" i="86"/>
  <c r="K36" i="86"/>
  <c r="J36" i="86"/>
  <c r="K35" i="86"/>
  <c r="J35" i="86"/>
  <c r="K34" i="86"/>
  <c r="J34" i="86"/>
  <c r="K33" i="86"/>
  <c r="J33" i="86"/>
  <c r="K32" i="86"/>
  <c r="J32" i="86"/>
  <c r="K31" i="86"/>
  <c r="J31" i="86"/>
  <c r="K30" i="86"/>
  <c r="J30" i="86"/>
  <c r="K29" i="86"/>
  <c r="J29" i="86"/>
  <c r="K28" i="86"/>
  <c r="J28" i="86"/>
  <c r="K27" i="86"/>
  <c r="J27" i="86"/>
  <c r="K26" i="86"/>
  <c r="J26" i="86"/>
  <c r="K25" i="86"/>
  <c r="J25" i="86"/>
  <c r="K24" i="86"/>
  <c r="J24" i="86"/>
  <c r="K23" i="86"/>
  <c r="J23" i="86"/>
  <c r="K22" i="86"/>
  <c r="J22" i="86"/>
  <c r="K21" i="86"/>
  <c r="J21" i="86"/>
  <c r="K20" i="86"/>
  <c r="J20" i="86"/>
  <c r="K19" i="86"/>
  <c r="J19" i="86"/>
  <c r="K18" i="86"/>
  <c r="J18" i="86"/>
  <c r="K17" i="86"/>
  <c r="J17" i="86"/>
  <c r="K16" i="86"/>
  <c r="J16" i="86"/>
  <c r="K15" i="86"/>
  <c r="J15" i="86"/>
  <c r="K14" i="86"/>
  <c r="J14" i="86"/>
  <c r="K13" i="86"/>
  <c r="J13" i="86"/>
  <c r="J46" i="86" s="1"/>
  <c r="Q22" i="7" l="1"/>
  <c r="Q38" i="7"/>
  <c r="H46" i="75"/>
  <c r="P46" i="75"/>
  <c r="Q46" i="75"/>
  <c r="O47" i="7"/>
  <c r="Q26" i="7"/>
  <c r="Q28" i="7"/>
  <c r="Q42" i="7"/>
  <c r="Q44" i="7"/>
  <c r="E46" i="75"/>
  <c r="K46" i="86"/>
  <c r="H47" i="7"/>
  <c r="N47" i="7"/>
  <c r="E47" i="7"/>
  <c r="Q16" i="7"/>
  <c r="Q25" i="7"/>
  <c r="Q32" i="7"/>
  <c r="Q41" i="7"/>
  <c r="N46" i="75"/>
  <c r="O46" i="75"/>
  <c r="P47" i="7"/>
  <c r="Q47" i="7" s="1"/>
  <c r="I31" i="121" l="1"/>
  <c r="D31" i="121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27" i="65"/>
  <c r="K28" i="65"/>
  <c r="K29" i="65"/>
  <c r="K30" i="65"/>
  <c r="K31" i="65"/>
  <c r="K32" i="65"/>
  <c r="K33" i="65"/>
  <c r="K34" i="65"/>
  <c r="K35" i="65"/>
  <c r="K36" i="65"/>
  <c r="K37" i="65"/>
  <c r="K38" i="65"/>
  <c r="K39" i="65"/>
  <c r="K40" i="65"/>
  <c r="K41" i="65"/>
  <c r="K42" i="65"/>
  <c r="K43" i="65"/>
  <c r="E44" i="65"/>
  <c r="F45" i="117"/>
  <c r="E45" i="117"/>
  <c r="D45" i="117"/>
  <c r="C45" i="117"/>
  <c r="F45" i="26"/>
  <c r="E45" i="26"/>
  <c r="C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45" i="26" s="1"/>
  <c r="E20" i="123"/>
  <c r="F20" i="123"/>
  <c r="G20" i="123"/>
  <c r="H20" i="123"/>
  <c r="I20" i="123"/>
  <c r="J20" i="123"/>
  <c r="K20" i="123"/>
  <c r="L20" i="123"/>
  <c r="B20" i="123"/>
  <c r="J13" i="56"/>
  <c r="H13" i="56"/>
  <c r="F13" i="56"/>
  <c r="D13" i="56"/>
  <c r="B13" i="56"/>
  <c r="L12" i="56"/>
  <c r="L11" i="56"/>
  <c r="L13" i="56" s="1"/>
  <c r="K44" i="65" l="1"/>
  <c r="M21" i="96"/>
  <c r="M26" i="96" s="1"/>
  <c r="L21" i="96"/>
  <c r="L26" i="96" s="1"/>
  <c r="K21" i="96"/>
  <c r="K26" i="96" s="1"/>
  <c r="I21" i="96"/>
  <c r="I26" i="96" s="1"/>
  <c r="H21" i="96"/>
  <c r="H26" i="96" s="1"/>
  <c r="G21" i="96"/>
  <c r="G26" i="96" s="1"/>
  <c r="F21" i="96"/>
  <c r="F26" i="96" s="1"/>
  <c r="E21" i="96"/>
  <c r="E26" i="96" s="1"/>
  <c r="D21" i="96"/>
  <c r="D26" i="96" s="1"/>
  <c r="C21" i="96"/>
  <c r="C26" i="96" s="1"/>
  <c r="Q20" i="96"/>
  <c r="U20" i="96" s="1"/>
  <c r="P20" i="96"/>
  <c r="T20" i="96" s="1"/>
  <c r="O20" i="96"/>
  <c r="S20" i="96" s="1"/>
  <c r="N20" i="96"/>
  <c r="R20" i="96" s="1"/>
  <c r="V20" i="96" s="1"/>
  <c r="J20" i="96"/>
  <c r="Q19" i="96"/>
  <c r="U19" i="96" s="1"/>
  <c r="P19" i="96"/>
  <c r="T19" i="96" s="1"/>
  <c r="O19" i="96"/>
  <c r="S19" i="96" s="1"/>
  <c r="N19" i="96"/>
  <c r="R19" i="96" s="1"/>
  <c r="V19" i="96" s="1"/>
  <c r="J19" i="96"/>
  <c r="Q18" i="96"/>
  <c r="U18" i="96" s="1"/>
  <c r="P18" i="96"/>
  <c r="T18" i="96" s="1"/>
  <c r="O18" i="96"/>
  <c r="S18" i="96" s="1"/>
  <c r="N18" i="96"/>
  <c r="J18" i="96"/>
  <c r="Q17" i="96"/>
  <c r="U17" i="96" s="1"/>
  <c r="P17" i="96"/>
  <c r="T17" i="96" s="1"/>
  <c r="O17" i="96"/>
  <c r="S17" i="96" s="1"/>
  <c r="N17" i="96"/>
  <c r="J17" i="96"/>
  <c r="Q16" i="96"/>
  <c r="P16" i="96"/>
  <c r="O16" i="96"/>
  <c r="N16" i="96"/>
  <c r="N21" i="96" s="1"/>
  <c r="N26" i="96" s="1"/>
  <c r="J16" i="96"/>
  <c r="J21" i="96" s="1"/>
  <c r="J26" i="96" s="1"/>
  <c r="J44" i="65"/>
  <c r="I44" i="65"/>
  <c r="H44" i="65"/>
  <c r="D44" i="65"/>
  <c r="C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O21" i="96" l="1"/>
  <c r="O26" i="96" s="1"/>
  <c r="R17" i="96"/>
  <c r="V17" i="96" s="1"/>
  <c r="F44" i="65"/>
  <c r="P21" i="96"/>
  <c r="P26" i="96" s="1"/>
  <c r="R18" i="96"/>
  <c r="V18" i="96" s="1"/>
  <c r="Q21" i="96"/>
  <c r="Q26" i="96" s="1"/>
  <c r="R16" i="96"/>
  <c r="U16" i="96"/>
  <c r="U21" i="96" s="1"/>
  <c r="U26" i="96" s="1"/>
  <c r="T16" i="96"/>
  <c r="T21" i="96" s="1"/>
  <c r="T26" i="96" s="1"/>
  <c r="S16" i="96"/>
  <c r="S21" i="96" s="1"/>
  <c r="S26" i="96" s="1"/>
  <c r="R21" i="96" l="1"/>
  <c r="R26" i="96" s="1"/>
  <c r="V16" i="96"/>
  <c r="V21" i="96" s="1"/>
  <c r="V26" i="96" s="1"/>
  <c r="M49" i="139" l="1"/>
  <c r="N49" i="139"/>
  <c r="O49" i="139"/>
  <c r="D25" i="14"/>
  <c r="E25" i="14"/>
  <c r="F25" i="14"/>
  <c r="C25" i="14"/>
  <c r="K14" i="157"/>
  <c r="K15" i="157"/>
  <c r="K16" i="157"/>
  <c r="K17" i="157"/>
  <c r="K18" i="157"/>
  <c r="K19" i="157"/>
  <c r="K20" i="157"/>
  <c r="K21" i="157"/>
  <c r="K22" i="157"/>
  <c r="K23" i="157"/>
  <c r="K24" i="157"/>
  <c r="K13" i="157"/>
  <c r="H12" i="14" l="1"/>
  <c r="J24" i="14"/>
  <c r="L42" i="132"/>
  <c r="M45" i="132" s="1"/>
  <c r="K42" i="132"/>
  <c r="J42" i="132"/>
  <c r="I42" i="132"/>
  <c r="I47" i="132" s="1"/>
  <c r="H42" i="132"/>
  <c r="G42" i="132"/>
  <c r="G47" i="132" s="1"/>
  <c r="F42" i="132"/>
  <c r="E42" i="132"/>
  <c r="E42" i="161"/>
  <c r="F42" i="161"/>
  <c r="H42" i="161"/>
  <c r="C42" i="161"/>
  <c r="J10" i="161"/>
  <c r="J11" i="161"/>
  <c r="J12" i="161"/>
  <c r="J13" i="161"/>
  <c r="J14" i="161"/>
  <c r="J15" i="161"/>
  <c r="J16" i="161"/>
  <c r="J17" i="161"/>
  <c r="J18" i="161"/>
  <c r="J19" i="161"/>
  <c r="J20" i="161"/>
  <c r="J21" i="161"/>
  <c r="J22" i="161"/>
  <c r="J23" i="161"/>
  <c r="J24" i="161"/>
  <c r="J25" i="161"/>
  <c r="J26" i="161"/>
  <c r="J27" i="161"/>
  <c r="J28" i="161"/>
  <c r="J29" i="161"/>
  <c r="J30" i="161"/>
  <c r="J31" i="161"/>
  <c r="J32" i="161"/>
  <c r="J33" i="161"/>
  <c r="J34" i="161"/>
  <c r="J35" i="161"/>
  <c r="J36" i="161"/>
  <c r="J37" i="161"/>
  <c r="J38" i="161"/>
  <c r="J39" i="161"/>
  <c r="J40" i="161"/>
  <c r="J41" i="161"/>
  <c r="J9" i="161"/>
  <c r="J42" i="161" s="1"/>
  <c r="I10" i="161"/>
  <c r="I11" i="161"/>
  <c r="I12" i="161"/>
  <c r="I13" i="161"/>
  <c r="I14" i="161"/>
  <c r="I15" i="161"/>
  <c r="I16" i="161"/>
  <c r="I17" i="161"/>
  <c r="I18" i="161"/>
  <c r="I19" i="161"/>
  <c r="I20" i="161"/>
  <c r="I21" i="161"/>
  <c r="I22" i="161"/>
  <c r="I23" i="161"/>
  <c r="I24" i="161"/>
  <c r="I25" i="161"/>
  <c r="I26" i="161"/>
  <c r="I27" i="161"/>
  <c r="I28" i="161"/>
  <c r="I29" i="161"/>
  <c r="I30" i="161"/>
  <c r="I31" i="161"/>
  <c r="I32" i="161"/>
  <c r="I33" i="161"/>
  <c r="I34" i="161"/>
  <c r="I35" i="161"/>
  <c r="I36" i="161"/>
  <c r="I37" i="161"/>
  <c r="I38" i="161"/>
  <c r="I39" i="161"/>
  <c r="I40" i="161"/>
  <c r="I41" i="161"/>
  <c r="I9" i="161"/>
  <c r="I42" i="161" s="1"/>
  <c r="I9" i="133"/>
  <c r="J9" i="133"/>
  <c r="J42" i="133" s="1"/>
  <c r="J10" i="133"/>
  <c r="J11" i="133"/>
  <c r="J12" i="133"/>
  <c r="J13" i="133"/>
  <c r="J14" i="133"/>
  <c r="J15" i="133"/>
  <c r="J16" i="133"/>
  <c r="J17" i="133"/>
  <c r="J18" i="133"/>
  <c r="J19" i="133"/>
  <c r="J20" i="133"/>
  <c r="J21" i="133"/>
  <c r="J22" i="133"/>
  <c r="J23" i="133"/>
  <c r="J24" i="133"/>
  <c r="J25" i="133"/>
  <c r="J26" i="133"/>
  <c r="J27" i="133"/>
  <c r="J28" i="133"/>
  <c r="J29" i="133"/>
  <c r="J30" i="133"/>
  <c r="J31" i="133"/>
  <c r="J32" i="133"/>
  <c r="J33" i="133"/>
  <c r="J34" i="133"/>
  <c r="J35" i="133"/>
  <c r="J36" i="133"/>
  <c r="J37" i="133"/>
  <c r="J38" i="133"/>
  <c r="J39" i="133"/>
  <c r="J40" i="133"/>
  <c r="J41" i="133"/>
  <c r="I10" i="133"/>
  <c r="I42" i="133" s="1"/>
  <c r="I11" i="133"/>
  <c r="I12" i="133"/>
  <c r="I13" i="133"/>
  <c r="I14" i="133"/>
  <c r="I15" i="133"/>
  <c r="I16" i="133"/>
  <c r="I17" i="133"/>
  <c r="I18" i="133"/>
  <c r="I19" i="133"/>
  <c r="I20" i="133"/>
  <c r="I21" i="133"/>
  <c r="I22" i="133"/>
  <c r="I23" i="133"/>
  <c r="I24" i="133"/>
  <c r="I25" i="133"/>
  <c r="I26" i="133"/>
  <c r="I27" i="133"/>
  <c r="I28" i="133"/>
  <c r="I29" i="133"/>
  <c r="I30" i="133"/>
  <c r="I31" i="133"/>
  <c r="I32" i="133"/>
  <c r="I33" i="133"/>
  <c r="I34" i="133"/>
  <c r="I35" i="133"/>
  <c r="I36" i="133"/>
  <c r="I37" i="133"/>
  <c r="I38" i="133"/>
  <c r="I39" i="133"/>
  <c r="I40" i="133"/>
  <c r="I41" i="133"/>
  <c r="M11" i="60"/>
  <c r="G45" i="111"/>
  <c r="H45" i="111"/>
  <c r="D45" i="111"/>
  <c r="C45" i="111"/>
  <c r="J12" i="111"/>
  <c r="H45" i="4"/>
  <c r="J12" i="4"/>
  <c r="P39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M42" i="47"/>
  <c r="M43" i="47"/>
  <c r="O11" i="47"/>
  <c r="O44" i="47" s="1"/>
  <c r="N11" i="47"/>
  <c r="N44" i="47" s="1"/>
  <c r="M11" i="47"/>
  <c r="M44" i="47" s="1"/>
  <c r="P39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M12" i="60"/>
  <c r="M13" i="60"/>
  <c r="M14" i="60"/>
  <c r="M44" i="60" s="1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4" i="60"/>
  <c r="M35" i="60"/>
  <c r="M36" i="60"/>
  <c r="M37" i="60"/>
  <c r="M38" i="60"/>
  <c r="M39" i="60"/>
  <c r="M40" i="60"/>
  <c r="M41" i="60"/>
  <c r="M42" i="60"/>
  <c r="M43" i="60"/>
  <c r="N11" i="60"/>
  <c r="N44" i="60" s="1"/>
  <c r="M45" i="74"/>
  <c r="L12" i="47"/>
  <c r="Q12" i="47" s="1"/>
  <c r="L13" i="47"/>
  <c r="Q13" i="47" s="1"/>
  <c r="L14" i="47"/>
  <c r="Q14" i="47" s="1"/>
  <c r="L15" i="47"/>
  <c r="Q15" i="47" s="1"/>
  <c r="L16" i="47"/>
  <c r="Q16" i="47" s="1"/>
  <c r="L17" i="47"/>
  <c r="Q17" i="47" s="1"/>
  <c r="L18" i="47"/>
  <c r="Q18" i="47" s="1"/>
  <c r="L19" i="47"/>
  <c r="Q19" i="47" s="1"/>
  <c r="L20" i="47"/>
  <c r="Q20" i="47" s="1"/>
  <c r="L21" i="47"/>
  <c r="Q21" i="47" s="1"/>
  <c r="L22" i="47"/>
  <c r="Q22" i="47" s="1"/>
  <c r="L23" i="47"/>
  <c r="Q23" i="47" s="1"/>
  <c r="L24" i="47"/>
  <c r="Q24" i="47" s="1"/>
  <c r="L25" i="47"/>
  <c r="Q25" i="47" s="1"/>
  <c r="L26" i="47"/>
  <c r="Q26" i="47" s="1"/>
  <c r="L27" i="47"/>
  <c r="Q27" i="47" s="1"/>
  <c r="L28" i="47"/>
  <c r="Q28" i="47" s="1"/>
  <c r="L29" i="47"/>
  <c r="Q29" i="47" s="1"/>
  <c r="L30" i="47"/>
  <c r="Q30" i="47" s="1"/>
  <c r="L31" i="47"/>
  <c r="Q31" i="47" s="1"/>
  <c r="L32" i="47"/>
  <c r="Q32" i="47" s="1"/>
  <c r="L33" i="47"/>
  <c r="Q33" i="47" s="1"/>
  <c r="L34" i="47"/>
  <c r="Q34" i="47" s="1"/>
  <c r="L35" i="47"/>
  <c r="Q35" i="47" s="1"/>
  <c r="L36" i="47"/>
  <c r="Q36" i="47" s="1"/>
  <c r="L37" i="47"/>
  <c r="Q37" i="47" s="1"/>
  <c r="L38" i="47"/>
  <c r="Q38" i="47" s="1"/>
  <c r="L39" i="47"/>
  <c r="Q39" i="47" s="1"/>
  <c r="L40" i="47"/>
  <c r="Q40" i="47" s="1"/>
  <c r="L41" i="47"/>
  <c r="Q41" i="47" s="1"/>
  <c r="L42" i="47"/>
  <c r="Q42" i="47" s="1"/>
  <c r="L43" i="47"/>
  <c r="Q43" i="47" s="1"/>
  <c r="L11" i="47"/>
  <c r="L44" i="47" s="1"/>
  <c r="D25" i="157"/>
  <c r="E25" i="157"/>
  <c r="F25" i="157"/>
  <c r="G25" i="157"/>
  <c r="H25" i="157"/>
  <c r="I25" i="157"/>
  <c r="J25" i="157"/>
  <c r="K25" i="157"/>
  <c r="L25" i="157"/>
  <c r="C25" i="157"/>
  <c r="Q11" i="47" l="1"/>
  <c r="Q44" i="47" s="1"/>
  <c r="E47" i="132"/>
  <c r="E45" i="132"/>
  <c r="H13" i="112"/>
  <c r="H23" i="112" s="1"/>
  <c r="H14" i="112"/>
  <c r="H15" i="112"/>
  <c r="H16" i="112"/>
  <c r="H17" i="112"/>
  <c r="H18" i="112"/>
  <c r="H19" i="112"/>
  <c r="H20" i="112"/>
  <c r="H21" i="112"/>
  <c r="H22" i="112"/>
  <c r="H12" i="112"/>
  <c r="H12" i="113"/>
  <c r="H23" i="113" s="1"/>
  <c r="C23" i="113"/>
  <c r="C23" i="112"/>
  <c r="H22" i="113"/>
  <c r="L13" i="149"/>
  <c r="L14" i="149"/>
  <c r="L15" i="149"/>
  <c r="L16" i="149"/>
  <c r="L17" i="149"/>
  <c r="L18" i="149"/>
  <c r="L19" i="149"/>
  <c r="L20" i="149"/>
  <c r="L21" i="149"/>
  <c r="L22" i="149"/>
  <c r="L23" i="149"/>
  <c r="L12" i="149"/>
  <c r="L13" i="148"/>
  <c r="L14" i="148"/>
  <c r="L15" i="148"/>
  <c r="L16" i="148"/>
  <c r="L17" i="148"/>
  <c r="L18" i="148"/>
  <c r="L19" i="148"/>
  <c r="L20" i="148"/>
  <c r="L21" i="148"/>
  <c r="L22" i="148"/>
  <c r="L23" i="148"/>
  <c r="L12" i="148"/>
  <c r="I13" i="149"/>
  <c r="I14" i="149"/>
  <c r="I15" i="149"/>
  <c r="I16" i="149"/>
  <c r="I17" i="149"/>
  <c r="I18" i="149"/>
  <c r="I19" i="149"/>
  <c r="I20" i="149"/>
  <c r="I21" i="149"/>
  <c r="I22" i="149"/>
  <c r="I12" i="149"/>
  <c r="G23" i="149"/>
  <c r="I20" i="148"/>
  <c r="I13" i="148"/>
  <c r="I14" i="148"/>
  <c r="I15" i="148"/>
  <c r="I16" i="148"/>
  <c r="I17" i="148"/>
  <c r="I18" i="148"/>
  <c r="I19" i="148"/>
  <c r="I21" i="148"/>
  <c r="I22" i="148"/>
  <c r="I12" i="148"/>
  <c r="E23" i="148"/>
  <c r="F23" i="148"/>
  <c r="G23" i="148"/>
  <c r="C23" i="149"/>
  <c r="I23" i="149" s="1"/>
  <c r="D23" i="148"/>
  <c r="C23" i="148"/>
  <c r="I23" i="148" s="1"/>
  <c r="J23" i="112"/>
  <c r="G23" i="112"/>
  <c r="D23" i="112"/>
  <c r="F22" i="112"/>
  <c r="F21" i="112"/>
  <c r="F20" i="112"/>
  <c r="F19" i="112"/>
  <c r="F18" i="112"/>
  <c r="F17" i="112"/>
  <c r="F16" i="112"/>
  <c r="F15" i="112"/>
  <c r="F14" i="112"/>
  <c r="F13" i="112"/>
  <c r="F12" i="112"/>
  <c r="F23" i="112" s="1"/>
  <c r="J23" i="113"/>
  <c r="G23" i="113"/>
  <c r="D23" i="113"/>
  <c r="F22" i="113"/>
  <c r="H21" i="113"/>
  <c r="F21" i="113"/>
  <c r="H20" i="113"/>
  <c r="F20" i="113"/>
  <c r="H19" i="113"/>
  <c r="F19" i="113"/>
  <c r="H18" i="113"/>
  <c r="F18" i="113"/>
  <c r="H17" i="113"/>
  <c r="F17" i="113"/>
  <c r="H16" i="113"/>
  <c r="F16" i="113"/>
  <c r="H15" i="113"/>
  <c r="F15" i="113"/>
  <c r="H14" i="113"/>
  <c r="F14" i="113"/>
  <c r="H13" i="113"/>
  <c r="F13" i="113"/>
  <c r="F12" i="113"/>
  <c r="F23" i="113" l="1"/>
  <c r="I14" i="29"/>
  <c r="I18" i="29"/>
  <c r="I22" i="29"/>
  <c r="I26" i="29"/>
  <c r="J26" i="29" s="1"/>
  <c r="I34" i="29"/>
  <c r="J34" i="29" s="1"/>
  <c r="I38" i="29"/>
  <c r="J38" i="29" s="1"/>
  <c r="I42" i="29"/>
  <c r="I12" i="144"/>
  <c r="J12" i="144" s="1"/>
  <c r="I13" i="144"/>
  <c r="I14" i="144"/>
  <c r="J14" i="144" s="1"/>
  <c r="I15" i="144"/>
  <c r="I16" i="144"/>
  <c r="J16" i="144" s="1"/>
  <c r="I17" i="144"/>
  <c r="I18" i="144"/>
  <c r="J18" i="144" s="1"/>
  <c r="I19" i="144"/>
  <c r="I20" i="144"/>
  <c r="J20" i="144" s="1"/>
  <c r="I21" i="144"/>
  <c r="I22" i="144"/>
  <c r="J22" i="144" s="1"/>
  <c r="I23" i="144"/>
  <c r="I24" i="144"/>
  <c r="J24" i="144" s="1"/>
  <c r="I25" i="144"/>
  <c r="I26" i="144"/>
  <c r="J26" i="144" s="1"/>
  <c r="I27" i="144"/>
  <c r="I28" i="144"/>
  <c r="J28" i="144" s="1"/>
  <c r="I29" i="144"/>
  <c r="I30" i="144"/>
  <c r="J30" i="144" s="1"/>
  <c r="I31" i="144"/>
  <c r="I32" i="144"/>
  <c r="J32" i="144" s="1"/>
  <c r="I33" i="144"/>
  <c r="I34" i="144"/>
  <c r="J34" i="144" s="1"/>
  <c r="I35" i="144"/>
  <c r="I36" i="144"/>
  <c r="J36" i="144" s="1"/>
  <c r="I37" i="144"/>
  <c r="I38" i="144"/>
  <c r="J38" i="144" s="1"/>
  <c r="I39" i="144"/>
  <c r="I40" i="144"/>
  <c r="J40" i="144" s="1"/>
  <c r="I41" i="144"/>
  <c r="I42" i="144"/>
  <c r="K42" i="144" s="1"/>
  <c r="I43" i="144"/>
  <c r="I44" i="144"/>
  <c r="J44" i="144" s="1"/>
  <c r="I11" i="144"/>
  <c r="T11" i="144" s="1"/>
  <c r="F23" i="28"/>
  <c r="E23" i="28"/>
  <c r="D23" i="28"/>
  <c r="G22" i="28"/>
  <c r="H22" i="28" s="1"/>
  <c r="G21" i="28"/>
  <c r="H21" i="28" s="1"/>
  <c r="G20" i="28"/>
  <c r="H20" i="28" s="1"/>
  <c r="G19" i="28"/>
  <c r="H19" i="28" s="1"/>
  <c r="G18" i="28"/>
  <c r="H18" i="28" s="1"/>
  <c r="J18" i="28" s="1"/>
  <c r="G17" i="28"/>
  <c r="H17" i="28" s="1"/>
  <c r="G16" i="28"/>
  <c r="H16" i="28" s="1"/>
  <c r="G15" i="28"/>
  <c r="H15" i="28" s="1"/>
  <c r="G14" i="28"/>
  <c r="H14" i="28" s="1"/>
  <c r="H13" i="28"/>
  <c r="J13" i="28" s="1"/>
  <c r="G12" i="28"/>
  <c r="H12" i="28" s="1"/>
  <c r="J12" i="28" s="1"/>
  <c r="G11" i="28"/>
  <c r="H11" i="28" s="1"/>
  <c r="D45" i="66"/>
  <c r="C45" i="66"/>
  <c r="F10" i="124"/>
  <c r="F11" i="124"/>
  <c r="F12" i="124"/>
  <c r="F13" i="124"/>
  <c r="F14" i="124"/>
  <c r="F15" i="124"/>
  <c r="F16" i="124"/>
  <c r="F17" i="124"/>
  <c r="F18" i="124"/>
  <c r="F19" i="124"/>
  <c r="F20" i="124"/>
  <c r="F21" i="124"/>
  <c r="F22" i="124"/>
  <c r="F23" i="124"/>
  <c r="F24" i="124"/>
  <c r="F25" i="124"/>
  <c r="F26" i="124"/>
  <c r="F27" i="124"/>
  <c r="F28" i="124"/>
  <c r="F29" i="124"/>
  <c r="F30" i="124"/>
  <c r="F31" i="124"/>
  <c r="F32" i="124"/>
  <c r="F33" i="124"/>
  <c r="F34" i="124"/>
  <c r="F35" i="124"/>
  <c r="F36" i="124"/>
  <c r="F37" i="124"/>
  <c r="F38" i="124"/>
  <c r="F39" i="124"/>
  <c r="F40" i="124"/>
  <c r="F41" i="124"/>
  <c r="F42" i="124"/>
  <c r="F9" i="124"/>
  <c r="D10" i="124"/>
  <c r="D11" i="124"/>
  <c r="D12" i="124"/>
  <c r="D13" i="124"/>
  <c r="D14" i="124"/>
  <c r="D15" i="124"/>
  <c r="D16" i="124"/>
  <c r="D17" i="124"/>
  <c r="D18" i="124"/>
  <c r="D19" i="124"/>
  <c r="D20" i="124"/>
  <c r="D21" i="124"/>
  <c r="D22" i="124"/>
  <c r="D23" i="124"/>
  <c r="D24" i="124"/>
  <c r="D25" i="124"/>
  <c r="D26" i="124"/>
  <c r="D27" i="124"/>
  <c r="D28" i="124"/>
  <c r="D29" i="124"/>
  <c r="D30" i="124"/>
  <c r="D31" i="124"/>
  <c r="D32" i="124"/>
  <c r="D33" i="124"/>
  <c r="D34" i="124"/>
  <c r="D35" i="124"/>
  <c r="D36" i="124"/>
  <c r="D37" i="124"/>
  <c r="D38" i="124"/>
  <c r="D39" i="124"/>
  <c r="D40" i="124"/>
  <c r="D41" i="124"/>
  <c r="D42" i="124"/>
  <c r="D9" i="124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D27" i="103"/>
  <c r="D28" i="103"/>
  <c r="D29" i="103"/>
  <c r="D30" i="103"/>
  <c r="D31" i="103"/>
  <c r="D32" i="103"/>
  <c r="D33" i="103"/>
  <c r="D34" i="103"/>
  <c r="D35" i="103"/>
  <c r="D36" i="103"/>
  <c r="D37" i="103"/>
  <c r="D38" i="103"/>
  <c r="D39" i="103"/>
  <c r="D40" i="103"/>
  <c r="D41" i="103"/>
  <c r="D42" i="103"/>
  <c r="D10" i="103"/>
  <c r="G47" i="56"/>
  <c r="D47" i="56"/>
  <c r="G46" i="56"/>
  <c r="D46" i="56"/>
  <c r="M32" i="56"/>
  <c r="O32" i="56"/>
  <c r="Q32" i="56"/>
  <c r="I32" i="56"/>
  <c r="G32" i="56"/>
  <c r="E32" i="56"/>
  <c r="T44" i="144"/>
  <c r="T43" i="144"/>
  <c r="T41" i="144"/>
  <c r="T39" i="144"/>
  <c r="T37" i="144"/>
  <c r="T35" i="144"/>
  <c r="T33" i="144"/>
  <c r="T31" i="144"/>
  <c r="T29" i="144"/>
  <c r="T28" i="144"/>
  <c r="T27" i="144"/>
  <c r="T25" i="144"/>
  <c r="T23" i="144"/>
  <c r="T21" i="144"/>
  <c r="T19" i="144"/>
  <c r="T17" i="144"/>
  <c r="T15" i="144"/>
  <c r="T13" i="144"/>
  <c r="T12" i="144"/>
  <c r="G44" i="144"/>
  <c r="F44" i="144"/>
  <c r="E44" i="144"/>
  <c r="D44" i="144"/>
  <c r="M43" i="144"/>
  <c r="K43" i="144"/>
  <c r="J43" i="144"/>
  <c r="M42" i="144"/>
  <c r="J42" i="144"/>
  <c r="C42" i="144"/>
  <c r="C44" i="144" s="1"/>
  <c r="M41" i="144"/>
  <c r="K41" i="144"/>
  <c r="J41" i="144"/>
  <c r="M40" i="144"/>
  <c r="K40" i="144"/>
  <c r="M39" i="144"/>
  <c r="K39" i="144"/>
  <c r="J39" i="144"/>
  <c r="M38" i="144"/>
  <c r="K38" i="144"/>
  <c r="M37" i="144"/>
  <c r="K37" i="144"/>
  <c r="J37" i="144"/>
  <c r="M36" i="144"/>
  <c r="M35" i="144"/>
  <c r="K35" i="144"/>
  <c r="J35" i="144"/>
  <c r="M34" i="144"/>
  <c r="K34" i="144"/>
  <c r="Q33" i="144"/>
  <c r="P33" i="144" s="1"/>
  <c r="O33" i="144" s="1"/>
  <c r="K33" i="144"/>
  <c r="J33" i="144"/>
  <c r="M32" i="144"/>
  <c r="K32" i="144"/>
  <c r="M31" i="144"/>
  <c r="K31" i="144"/>
  <c r="J31" i="144"/>
  <c r="M30" i="144"/>
  <c r="K30" i="144"/>
  <c r="M29" i="144"/>
  <c r="K29" i="144"/>
  <c r="J29" i="144"/>
  <c r="M28" i="144"/>
  <c r="M27" i="144"/>
  <c r="K27" i="144"/>
  <c r="J27" i="144"/>
  <c r="M26" i="144"/>
  <c r="K26" i="144"/>
  <c r="Q25" i="144"/>
  <c r="Q44" i="144" s="1"/>
  <c r="P25" i="144"/>
  <c r="O25" i="144"/>
  <c r="N25" i="144"/>
  <c r="K25" i="144"/>
  <c r="J25" i="144"/>
  <c r="M24" i="144"/>
  <c r="M23" i="144"/>
  <c r="K23" i="144"/>
  <c r="J23" i="144"/>
  <c r="M22" i="144"/>
  <c r="K22" i="144"/>
  <c r="M21" i="144"/>
  <c r="K21" i="144"/>
  <c r="J21" i="144"/>
  <c r="M20" i="144"/>
  <c r="M19" i="144"/>
  <c r="K19" i="144"/>
  <c r="J19" i="144"/>
  <c r="M18" i="144"/>
  <c r="K18" i="144"/>
  <c r="M17" i="144"/>
  <c r="K17" i="144"/>
  <c r="J17" i="144"/>
  <c r="M16" i="144"/>
  <c r="M15" i="144"/>
  <c r="K15" i="144"/>
  <c r="J15" i="144"/>
  <c r="M14" i="144"/>
  <c r="K14" i="144"/>
  <c r="M13" i="144"/>
  <c r="K13" i="144"/>
  <c r="J13" i="144"/>
  <c r="M12" i="144"/>
  <c r="M11" i="144"/>
  <c r="K11" i="144"/>
  <c r="J11" i="144"/>
  <c r="E44" i="29"/>
  <c r="D44" i="29"/>
  <c r="M43" i="29"/>
  <c r="G43" i="29"/>
  <c r="I43" i="29" s="1"/>
  <c r="M42" i="29"/>
  <c r="J42" i="29"/>
  <c r="G42" i="29"/>
  <c r="C42" i="29"/>
  <c r="M41" i="29"/>
  <c r="G41" i="29"/>
  <c r="I41" i="29" s="1"/>
  <c r="M40" i="29"/>
  <c r="G40" i="29"/>
  <c r="I40" i="29" s="1"/>
  <c r="K40" i="29" s="1"/>
  <c r="M39" i="29"/>
  <c r="G39" i="29"/>
  <c r="I39" i="29" s="1"/>
  <c r="F39" i="29"/>
  <c r="F44" i="29" s="1"/>
  <c r="D39" i="29"/>
  <c r="C39" i="29"/>
  <c r="M38" i="29"/>
  <c r="G38" i="29"/>
  <c r="M37" i="29"/>
  <c r="C37" i="29"/>
  <c r="G37" i="29" s="1"/>
  <c r="I37" i="29" s="1"/>
  <c r="M36" i="29"/>
  <c r="G36" i="29"/>
  <c r="I36" i="29" s="1"/>
  <c r="M35" i="29"/>
  <c r="G35" i="29"/>
  <c r="I35" i="29" s="1"/>
  <c r="M34" i="29"/>
  <c r="K34" i="29"/>
  <c r="G34" i="29"/>
  <c r="M33" i="29"/>
  <c r="G33" i="29"/>
  <c r="I33" i="29" s="1"/>
  <c r="M32" i="29"/>
  <c r="G32" i="29"/>
  <c r="I32" i="29" s="1"/>
  <c r="M31" i="29"/>
  <c r="G31" i="29"/>
  <c r="I31" i="29" s="1"/>
  <c r="M30" i="29"/>
  <c r="G30" i="29"/>
  <c r="I30" i="29" s="1"/>
  <c r="M29" i="29"/>
  <c r="G29" i="29"/>
  <c r="I29" i="29" s="1"/>
  <c r="M28" i="29"/>
  <c r="G28" i="29"/>
  <c r="I28" i="29" s="1"/>
  <c r="M27" i="29"/>
  <c r="G27" i="29"/>
  <c r="I27" i="29" s="1"/>
  <c r="M26" i="29"/>
  <c r="G26" i="29"/>
  <c r="Q25" i="29"/>
  <c r="Q44" i="29" s="1"/>
  <c r="P25" i="29"/>
  <c r="P44" i="29" s="1"/>
  <c r="O25" i="29"/>
  <c r="O44" i="29" s="1"/>
  <c r="N25" i="29"/>
  <c r="N44" i="29" s="1"/>
  <c r="M25" i="29"/>
  <c r="G25" i="29"/>
  <c r="I25" i="29" s="1"/>
  <c r="C25" i="29"/>
  <c r="M24" i="29"/>
  <c r="G24" i="29"/>
  <c r="I24" i="29" s="1"/>
  <c r="M23" i="29"/>
  <c r="G23" i="29"/>
  <c r="I23" i="29" s="1"/>
  <c r="J23" i="29" s="1"/>
  <c r="M22" i="29"/>
  <c r="G22" i="29"/>
  <c r="M21" i="29"/>
  <c r="G21" i="29"/>
  <c r="I21" i="29" s="1"/>
  <c r="J21" i="29" s="1"/>
  <c r="M20" i="29"/>
  <c r="G20" i="29"/>
  <c r="I20" i="29" s="1"/>
  <c r="M19" i="29"/>
  <c r="G19" i="29"/>
  <c r="I19" i="29" s="1"/>
  <c r="J19" i="29" s="1"/>
  <c r="M18" i="29"/>
  <c r="G18" i="29"/>
  <c r="M17" i="29"/>
  <c r="G17" i="29"/>
  <c r="I17" i="29" s="1"/>
  <c r="J17" i="29" s="1"/>
  <c r="C17" i="29"/>
  <c r="M16" i="29"/>
  <c r="G16" i="29"/>
  <c r="I16" i="29" s="1"/>
  <c r="M15" i="29"/>
  <c r="G15" i="29"/>
  <c r="I15" i="29" s="1"/>
  <c r="M14" i="29"/>
  <c r="G14" i="29"/>
  <c r="M13" i="29"/>
  <c r="G13" i="29"/>
  <c r="I13" i="29" s="1"/>
  <c r="K13" i="29" s="1"/>
  <c r="M12" i="29"/>
  <c r="G12" i="29"/>
  <c r="I12" i="29" s="1"/>
  <c r="M11" i="29"/>
  <c r="C11" i="29"/>
  <c r="G11" i="29" s="1"/>
  <c r="I11" i="29" s="1"/>
  <c r="F23" i="27"/>
  <c r="E23" i="27"/>
  <c r="D23" i="27"/>
  <c r="I22" i="27"/>
  <c r="H22" i="27"/>
  <c r="J22" i="27" s="1"/>
  <c r="G22" i="27"/>
  <c r="H21" i="27"/>
  <c r="J21" i="27" s="1"/>
  <c r="G21" i="27"/>
  <c r="G20" i="27"/>
  <c r="H20" i="27" s="1"/>
  <c r="G19" i="27"/>
  <c r="H19" i="27" s="1"/>
  <c r="H18" i="27"/>
  <c r="J18" i="27" s="1"/>
  <c r="G18" i="27"/>
  <c r="G17" i="27"/>
  <c r="H17" i="27" s="1"/>
  <c r="I17" i="27" s="1"/>
  <c r="H16" i="27"/>
  <c r="I16" i="27" s="1"/>
  <c r="G16" i="27"/>
  <c r="G15" i="27"/>
  <c r="H15" i="27" s="1"/>
  <c r="I15" i="27" s="1"/>
  <c r="H14" i="27"/>
  <c r="I14" i="27" s="1"/>
  <c r="G14" i="27"/>
  <c r="H13" i="27"/>
  <c r="J13" i="27" s="1"/>
  <c r="H12" i="27"/>
  <c r="J12" i="27" s="1"/>
  <c r="G12" i="27"/>
  <c r="G11" i="27"/>
  <c r="G23" i="27" s="1"/>
  <c r="G45" i="4"/>
  <c r="J44" i="111"/>
  <c r="J43" i="111"/>
  <c r="J41" i="111"/>
  <c r="J40" i="111"/>
  <c r="J39" i="111"/>
  <c r="J38" i="111"/>
  <c r="J37" i="111"/>
  <c r="J36" i="111"/>
  <c r="J35" i="111"/>
  <c r="J34" i="111"/>
  <c r="J33" i="111"/>
  <c r="J32" i="111"/>
  <c r="J31" i="111"/>
  <c r="J30" i="111"/>
  <c r="J29" i="111"/>
  <c r="J28" i="111"/>
  <c r="J27" i="111"/>
  <c r="J26" i="111"/>
  <c r="J25" i="111"/>
  <c r="J24" i="111"/>
  <c r="J23" i="111"/>
  <c r="J22" i="111"/>
  <c r="J21" i="111"/>
  <c r="J20" i="111"/>
  <c r="J19" i="111"/>
  <c r="J18" i="111"/>
  <c r="J17" i="111"/>
  <c r="J16" i="111"/>
  <c r="J15" i="111"/>
  <c r="J14" i="111"/>
  <c r="J13" i="111"/>
  <c r="J45" i="111" s="1"/>
  <c r="F12" i="111"/>
  <c r="J42" i="4"/>
  <c r="J44" i="4"/>
  <c r="J43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D45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12" i="4"/>
  <c r="D42" i="141"/>
  <c r="E42" i="141"/>
  <c r="F42" i="141"/>
  <c r="G42" i="141"/>
  <c r="C42" i="141"/>
  <c r="K44" i="47"/>
  <c r="J44" i="47"/>
  <c r="I44" i="47"/>
  <c r="F44" i="47"/>
  <c r="P43" i="47"/>
  <c r="G43" i="47"/>
  <c r="P42" i="47"/>
  <c r="H44" i="47"/>
  <c r="G42" i="47"/>
  <c r="P41" i="47"/>
  <c r="G41" i="47"/>
  <c r="P40" i="47"/>
  <c r="G40" i="47"/>
  <c r="G39" i="47"/>
  <c r="P38" i="47"/>
  <c r="G38" i="47"/>
  <c r="P37" i="47"/>
  <c r="G37" i="47"/>
  <c r="P36" i="47"/>
  <c r="G36" i="47"/>
  <c r="P35" i="47"/>
  <c r="G35" i="47"/>
  <c r="P34" i="47"/>
  <c r="G34" i="47"/>
  <c r="P33" i="47"/>
  <c r="G33" i="47"/>
  <c r="P32" i="47"/>
  <c r="G32" i="47"/>
  <c r="P31" i="47"/>
  <c r="G31" i="47"/>
  <c r="P30" i="47"/>
  <c r="G30" i="47"/>
  <c r="P29" i="47"/>
  <c r="G29" i="47"/>
  <c r="P28" i="47"/>
  <c r="G28" i="47"/>
  <c r="P27" i="47"/>
  <c r="G27" i="47"/>
  <c r="P26" i="47"/>
  <c r="G26" i="47"/>
  <c r="P25" i="47"/>
  <c r="G25" i="47"/>
  <c r="P24" i="47"/>
  <c r="G24" i="47"/>
  <c r="P23" i="47"/>
  <c r="G23" i="47"/>
  <c r="P22" i="47"/>
  <c r="G22" i="47"/>
  <c r="P21" i="47"/>
  <c r="G21" i="47"/>
  <c r="P20" i="47"/>
  <c r="G20" i="47"/>
  <c r="P19" i="47"/>
  <c r="G19" i="47"/>
  <c r="P18" i="47"/>
  <c r="G18" i="47"/>
  <c r="P17" i="47"/>
  <c r="G17" i="47"/>
  <c r="P16" i="47"/>
  <c r="G16" i="47"/>
  <c r="P15" i="47"/>
  <c r="G15" i="47"/>
  <c r="P14" i="47"/>
  <c r="G14" i="47"/>
  <c r="P13" i="47"/>
  <c r="G13" i="47"/>
  <c r="P12" i="47"/>
  <c r="G12" i="47"/>
  <c r="P11" i="47"/>
  <c r="G11" i="47"/>
  <c r="C44" i="47"/>
  <c r="K44" i="60"/>
  <c r="J44" i="60"/>
  <c r="E44" i="60"/>
  <c r="P31" i="60"/>
  <c r="O31" i="60"/>
  <c r="L31" i="60"/>
  <c r="Q31" i="60" s="1"/>
  <c r="G31" i="60"/>
  <c r="P29" i="60"/>
  <c r="O29" i="60"/>
  <c r="L29" i="60"/>
  <c r="Q29" i="60" s="1"/>
  <c r="G29" i="60"/>
  <c r="P24" i="60"/>
  <c r="O24" i="60"/>
  <c r="L24" i="60"/>
  <c r="Q24" i="60" s="1"/>
  <c r="G24" i="60"/>
  <c r="P22" i="60"/>
  <c r="O22" i="60"/>
  <c r="L22" i="60"/>
  <c r="Q22" i="60" s="1"/>
  <c r="G22" i="60"/>
  <c r="P19" i="60"/>
  <c r="O19" i="60"/>
  <c r="L19" i="60"/>
  <c r="Q19" i="60" s="1"/>
  <c r="G19" i="60"/>
  <c r="P18" i="60"/>
  <c r="O18" i="60"/>
  <c r="L18" i="60"/>
  <c r="Q18" i="60" s="1"/>
  <c r="G18" i="60"/>
  <c r="P14" i="60"/>
  <c r="O14" i="60"/>
  <c r="L14" i="60"/>
  <c r="Q14" i="60" s="1"/>
  <c r="G14" i="60"/>
  <c r="P41" i="60"/>
  <c r="O41" i="60"/>
  <c r="L41" i="60"/>
  <c r="Q41" i="60" s="1"/>
  <c r="G41" i="60"/>
  <c r="P33" i="60"/>
  <c r="O33" i="60"/>
  <c r="L33" i="60"/>
  <c r="Q33" i="60" s="1"/>
  <c r="G33" i="60"/>
  <c r="P43" i="60"/>
  <c r="O43" i="60"/>
  <c r="L43" i="60"/>
  <c r="Q43" i="60" s="1"/>
  <c r="G43" i="60"/>
  <c r="P42" i="60"/>
  <c r="O42" i="60"/>
  <c r="L42" i="60"/>
  <c r="Q42" i="60" s="1"/>
  <c r="G42" i="60"/>
  <c r="P40" i="60"/>
  <c r="O40" i="60"/>
  <c r="L40" i="60"/>
  <c r="Q40" i="60" s="1"/>
  <c r="G40" i="60"/>
  <c r="O39" i="60"/>
  <c r="L39" i="60"/>
  <c r="Q39" i="60" s="1"/>
  <c r="I44" i="60"/>
  <c r="G39" i="60"/>
  <c r="F44" i="60"/>
  <c r="P38" i="60"/>
  <c r="O38" i="60"/>
  <c r="L38" i="60"/>
  <c r="Q38" i="60" s="1"/>
  <c r="G38" i="60"/>
  <c r="P37" i="60"/>
  <c r="O37" i="60"/>
  <c r="L37" i="60"/>
  <c r="Q37" i="60" s="1"/>
  <c r="G37" i="60"/>
  <c r="P35" i="60"/>
  <c r="O35" i="60"/>
  <c r="L35" i="60"/>
  <c r="Q35" i="60" s="1"/>
  <c r="G35" i="60"/>
  <c r="P30" i="60"/>
  <c r="O30" i="60"/>
  <c r="L30" i="60"/>
  <c r="Q30" i="60" s="1"/>
  <c r="G30" i="60"/>
  <c r="P36" i="60"/>
  <c r="O36" i="60"/>
  <c r="L36" i="60"/>
  <c r="Q36" i="60" s="1"/>
  <c r="G36" i="60"/>
  <c r="P26" i="60"/>
  <c r="O26" i="60"/>
  <c r="L26" i="60"/>
  <c r="Q26" i="60" s="1"/>
  <c r="G26" i="60"/>
  <c r="P25" i="60"/>
  <c r="O25" i="60"/>
  <c r="L25" i="60"/>
  <c r="Q25" i="60" s="1"/>
  <c r="G25" i="60"/>
  <c r="P20" i="60"/>
  <c r="O20" i="60"/>
  <c r="L20" i="60"/>
  <c r="Q20" i="60" s="1"/>
  <c r="G20" i="60"/>
  <c r="P34" i="60"/>
  <c r="O34" i="60"/>
  <c r="L34" i="60"/>
  <c r="Q34" i="60" s="1"/>
  <c r="G34" i="60"/>
  <c r="P23" i="60"/>
  <c r="O23" i="60"/>
  <c r="L23" i="60"/>
  <c r="Q23" i="60" s="1"/>
  <c r="G23" i="60"/>
  <c r="P21" i="60"/>
  <c r="O21" i="60"/>
  <c r="L21" i="60"/>
  <c r="Q21" i="60" s="1"/>
  <c r="G21" i="60"/>
  <c r="P28" i="60"/>
  <c r="O28" i="60"/>
  <c r="L28" i="60"/>
  <c r="Q28" i="60" s="1"/>
  <c r="G28" i="60"/>
  <c r="P17" i="60"/>
  <c r="O17" i="60"/>
  <c r="L17" i="60"/>
  <c r="Q17" i="60" s="1"/>
  <c r="G17" i="60"/>
  <c r="P32" i="60"/>
  <c r="O32" i="60"/>
  <c r="L32" i="60"/>
  <c r="Q32" i="60" s="1"/>
  <c r="G32" i="60"/>
  <c r="P16" i="60"/>
  <c r="O16" i="60"/>
  <c r="L16" i="60"/>
  <c r="Q16" i="60" s="1"/>
  <c r="G16" i="60"/>
  <c r="P15" i="60"/>
  <c r="O15" i="60"/>
  <c r="L15" i="60"/>
  <c r="Q15" i="60" s="1"/>
  <c r="G15" i="60"/>
  <c r="P13" i="60"/>
  <c r="O13" i="60"/>
  <c r="L13" i="60"/>
  <c r="Q13" i="60" s="1"/>
  <c r="G13" i="60"/>
  <c r="P27" i="60"/>
  <c r="O27" i="60"/>
  <c r="L27" i="60"/>
  <c r="Q27" i="60" s="1"/>
  <c r="G27" i="60"/>
  <c r="P12" i="60"/>
  <c r="O12" i="60"/>
  <c r="L12" i="60"/>
  <c r="Q12" i="60" s="1"/>
  <c r="G12" i="60"/>
  <c r="P11" i="60"/>
  <c r="P44" i="60" s="1"/>
  <c r="O11" i="60"/>
  <c r="L11" i="60"/>
  <c r="H44" i="60"/>
  <c r="G11" i="60"/>
  <c r="D44" i="60"/>
  <c r="C44" i="60"/>
  <c r="K44" i="59"/>
  <c r="J44" i="59"/>
  <c r="I44" i="59"/>
  <c r="H44" i="59"/>
  <c r="F44" i="59"/>
  <c r="E44" i="59"/>
  <c r="D44" i="59"/>
  <c r="C44" i="59"/>
  <c r="L43" i="59"/>
  <c r="G43" i="59"/>
  <c r="L42" i="59"/>
  <c r="G42" i="59"/>
  <c r="L41" i="59"/>
  <c r="G41" i="59"/>
  <c r="L40" i="59"/>
  <c r="G40" i="59"/>
  <c r="L39" i="59"/>
  <c r="G39" i="59"/>
  <c r="L38" i="59"/>
  <c r="G38" i="59"/>
  <c r="L37" i="59"/>
  <c r="G37" i="59"/>
  <c r="L36" i="59"/>
  <c r="G36" i="59"/>
  <c r="L35" i="59"/>
  <c r="G35" i="59"/>
  <c r="L34" i="59"/>
  <c r="G34" i="59"/>
  <c r="L33" i="59"/>
  <c r="G33" i="59"/>
  <c r="L32" i="59"/>
  <c r="G32" i="59"/>
  <c r="L31" i="59"/>
  <c r="G31" i="59"/>
  <c r="L30" i="59"/>
  <c r="G30" i="59"/>
  <c r="L29" i="59"/>
  <c r="G29" i="59"/>
  <c r="L28" i="59"/>
  <c r="G28" i="59"/>
  <c r="L27" i="59"/>
  <c r="G27" i="59"/>
  <c r="L26" i="59"/>
  <c r="G26" i="59"/>
  <c r="L25" i="59"/>
  <c r="G25" i="59"/>
  <c r="L24" i="59"/>
  <c r="G24" i="59"/>
  <c r="L23" i="59"/>
  <c r="G23" i="59"/>
  <c r="L22" i="59"/>
  <c r="G22" i="59"/>
  <c r="L21" i="59"/>
  <c r="G21" i="59"/>
  <c r="L20" i="59"/>
  <c r="G20" i="59"/>
  <c r="L19" i="59"/>
  <c r="G19" i="59"/>
  <c r="L18" i="59"/>
  <c r="G18" i="59"/>
  <c r="L17" i="59"/>
  <c r="G17" i="59"/>
  <c r="L16" i="59"/>
  <c r="G16" i="59"/>
  <c r="L15" i="59"/>
  <c r="G15" i="59"/>
  <c r="L14" i="59"/>
  <c r="G14" i="59"/>
  <c r="L13" i="59"/>
  <c r="G13" i="59"/>
  <c r="L12" i="59"/>
  <c r="L44" i="59" s="1"/>
  <c r="G12" i="59"/>
  <c r="L11" i="59"/>
  <c r="G11" i="59"/>
  <c r="K44" i="58"/>
  <c r="I44" i="58"/>
  <c r="F44" i="58"/>
  <c r="D44" i="58"/>
  <c r="L43" i="58"/>
  <c r="G43" i="58"/>
  <c r="L42" i="58"/>
  <c r="J42" i="58"/>
  <c r="G42" i="58"/>
  <c r="E42" i="58"/>
  <c r="L41" i="58"/>
  <c r="G41" i="58"/>
  <c r="L40" i="58"/>
  <c r="G40" i="58"/>
  <c r="L39" i="58"/>
  <c r="J39" i="58"/>
  <c r="G39" i="58"/>
  <c r="E39" i="58"/>
  <c r="L38" i="58"/>
  <c r="G38" i="58"/>
  <c r="L37" i="58"/>
  <c r="J37" i="58"/>
  <c r="G37" i="58"/>
  <c r="E37" i="58"/>
  <c r="L36" i="58"/>
  <c r="G36" i="58"/>
  <c r="L35" i="58"/>
  <c r="G35" i="58"/>
  <c r="L34" i="58"/>
  <c r="G34" i="58"/>
  <c r="L33" i="58"/>
  <c r="G33" i="58"/>
  <c r="L32" i="58"/>
  <c r="G32" i="58"/>
  <c r="L31" i="58"/>
  <c r="G31" i="58"/>
  <c r="L30" i="58"/>
  <c r="G30" i="58"/>
  <c r="L29" i="58"/>
  <c r="G29" i="58"/>
  <c r="L28" i="58"/>
  <c r="H28" i="58"/>
  <c r="G28" i="58"/>
  <c r="C28" i="58"/>
  <c r="L27" i="58"/>
  <c r="G27" i="58"/>
  <c r="L26" i="58"/>
  <c r="G26" i="58"/>
  <c r="L25" i="58"/>
  <c r="G25" i="58"/>
  <c r="L24" i="58"/>
  <c r="G24" i="58"/>
  <c r="L23" i="58"/>
  <c r="G23" i="58"/>
  <c r="L22" i="58"/>
  <c r="G22" i="58"/>
  <c r="L21" i="58"/>
  <c r="G21" i="58"/>
  <c r="L20" i="58"/>
  <c r="G20" i="58"/>
  <c r="L19" i="58"/>
  <c r="G19" i="58"/>
  <c r="L18" i="58"/>
  <c r="G18" i="58"/>
  <c r="L17" i="58"/>
  <c r="G17" i="58"/>
  <c r="L16" i="58"/>
  <c r="G16" i="58"/>
  <c r="L15" i="58"/>
  <c r="G15" i="58"/>
  <c r="L14" i="58"/>
  <c r="G14" i="58"/>
  <c r="L13" i="58"/>
  <c r="G13" i="58"/>
  <c r="L12" i="58"/>
  <c r="G12" i="58"/>
  <c r="J11" i="58"/>
  <c r="J44" i="58" s="1"/>
  <c r="H11" i="58"/>
  <c r="H44" i="58" s="1"/>
  <c r="E11" i="58"/>
  <c r="E44" i="58" s="1"/>
  <c r="C11" i="58"/>
  <c r="K45" i="1"/>
  <c r="J45" i="1"/>
  <c r="I45" i="1"/>
  <c r="F45" i="1"/>
  <c r="E45" i="1"/>
  <c r="D45" i="1"/>
  <c r="L44" i="1"/>
  <c r="G44" i="1"/>
  <c r="L43" i="1"/>
  <c r="H43" i="1"/>
  <c r="C43" i="1"/>
  <c r="G43" i="1" s="1"/>
  <c r="L42" i="1"/>
  <c r="G42" i="1"/>
  <c r="L41" i="1"/>
  <c r="G41" i="1"/>
  <c r="H40" i="1"/>
  <c r="L40" i="1" s="1"/>
  <c r="C40" i="1"/>
  <c r="G40" i="1" s="1"/>
  <c r="L39" i="1"/>
  <c r="G39" i="1"/>
  <c r="H38" i="1"/>
  <c r="L38" i="1" s="1"/>
  <c r="G38" i="1"/>
  <c r="C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H26" i="1"/>
  <c r="C26" i="1"/>
  <c r="G26" i="1" s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H18" i="1"/>
  <c r="L18" i="1" s="1"/>
  <c r="C18" i="1"/>
  <c r="C45" i="1" s="1"/>
  <c r="G45" i="1" s="1"/>
  <c r="L17" i="1"/>
  <c r="G17" i="1"/>
  <c r="L16" i="1"/>
  <c r="G16" i="1"/>
  <c r="L15" i="1"/>
  <c r="G15" i="1"/>
  <c r="L14" i="1"/>
  <c r="G14" i="1"/>
  <c r="L13" i="1"/>
  <c r="G13" i="1"/>
  <c r="H12" i="1"/>
  <c r="H45" i="1" s="1"/>
  <c r="L45" i="1" s="1"/>
  <c r="C12" i="1"/>
  <c r="G12" i="1" s="1"/>
  <c r="F41" i="100"/>
  <c r="F40" i="100"/>
  <c r="F39" i="100"/>
  <c r="F38" i="100"/>
  <c r="F37" i="100"/>
  <c r="F36" i="100"/>
  <c r="F35" i="100"/>
  <c r="F34" i="100"/>
  <c r="F33" i="100"/>
  <c r="F32" i="100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D42" i="100"/>
  <c r="E42" i="100"/>
  <c r="C42" i="100"/>
  <c r="J19" i="27" l="1"/>
  <c r="I19" i="27"/>
  <c r="J20" i="27"/>
  <c r="I20" i="27"/>
  <c r="J15" i="29"/>
  <c r="K15" i="29"/>
  <c r="K28" i="29"/>
  <c r="J28" i="29"/>
  <c r="J30" i="29"/>
  <c r="K30" i="29"/>
  <c r="K32" i="29"/>
  <c r="J32" i="29"/>
  <c r="K36" i="29"/>
  <c r="J36" i="29"/>
  <c r="L12" i="1"/>
  <c r="G18" i="1"/>
  <c r="H11" i="27"/>
  <c r="I21" i="27"/>
  <c r="K16" i="144"/>
  <c r="K24" i="144"/>
  <c r="T24" i="144"/>
  <c r="T40" i="144"/>
  <c r="L44" i="58"/>
  <c r="F42" i="100"/>
  <c r="C44" i="58"/>
  <c r="L11" i="58"/>
  <c r="G44" i="59"/>
  <c r="Q11" i="60"/>
  <c r="Q44" i="60" s="1"/>
  <c r="L44" i="60"/>
  <c r="C44" i="29"/>
  <c r="G44" i="29" s="1"/>
  <c r="I44" i="29" s="1"/>
  <c r="K26" i="29"/>
  <c r="M25" i="144"/>
  <c r="K28" i="144"/>
  <c r="K36" i="144"/>
  <c r="T20" i="144"/>
  <c r="T36" i="144"/>
  <c r="O44" i="60"/>
  <c r="P44" i="47"/>
  <c r="J45" i="4"/>
  <c r="K12" i="144"/>
  <c r="K20" i="144"/>
  <c r="K44" i="144"/>
  <c r="T16" i="144"/>
  <c r="T32" i="144"/>
  <c r="F45" i="4"/>
  <c r="J13" i="29"/>
  <c r="J40" i="29"/>
  <c r="T14" i="144"/>
  <c r="T18" i="144"/>
  <c r="T22" i="144"/>
  <c r="T26" i="144"/>
  <c r="T30" i="144"/>
  <c r="T34" i="144"/>
  <c r="T38" i="144"/>
  <c r="T42" i="144"/>
  <c r="I15" i="28"/>
  <c r="J15" i="28"/>
  <c r="I19" i="28"/>
  <c r="J19" i="28"/>
  <c r="H23" i="28"/>
  <c r="I11" i="28"/>
  <c r="J11" i="28"/>
  <c r="J14" i="28"/>
  <c r="I14" i="28"/>
  <c r="I22" i="28"/>
  <c r="J22" i="28"/>
  <c r="I17" i="28"/>
  <c r="J17" i="28"/>
  <c r="I21" i="28"/>
  <c r="J21" i="28"/>
  <c r="J16" i="28"/>
  <c r="I16" i="28"/>
  <c r="I20" i="28"/>
  <c r="J20" i="28"/>
  <c r="G23" i="28"/>
  <c r="N33" i="144"/>
  <c r="O44" i="144"/>
  <c r="P44" i="144"/>
  <c r="K24" i="29"/>
  <c r="T24" i="29"/>
  <c r="J24" i="29"/>
  <c r="T12" i="29"/>
  <c r="K12" i="29"/>
  <c r="J12" i="29"/>
  <c r="T16" i="29"/>
  <c r="J16" i="29"/>
  <c r="K16" i="29"/>
  <c r="J22" i="29"/>
  <c r="T22" i="29"/>
  <c r="K22" i="29"/>
  <c r="T25" i="29"/>
  <c r="J25" i="29"/>
  <c r="K25" i="29"/>
  <c r="T29" i="29"/>
  <c r="K29" i="29"/>
  <c r="J29" i="29"/>
  <c r="T33" i="29"/>
  <c r="K33" i="29"/>
  <c r="J33" i="29"/>
  <c r="T37" i="29"/>
  <c r="J37" i="29"/>
  <c r="K37" i="29"/>
  <c r="T39" i="29"/>
  <c r="J39" i="29"/>
  <c r="K39" i="29"/>
  <c r="K43" i="29"/>
  <c r="T43" i="29"/>
  <c r="J43" i="29"/>
  <c r="T20" i="29"/>
  <c r="J20" i="29"/>
  <c r="K20" i="29"/>
  <c r="J44" i="29"/>
  <c r="K44" i="29"/>
  <c r="T44" i="29"/>
  <c r="M44" i="29"/>
  <c r="K11" i="29"/>
  <c r="T11" i="29"/>
  <c r="J11" i="29"/>
  <c r="T14" i="29"/>
  <c r="K14" i="29"/>
  <c r="J14" i="29"/>
  <c r="T18" i="29"/>
  <c r="J18" i="29"/>
  <c r="K18" i="29"/>
  <c r="T27" i="29"/>
  <c r="J27" i="29"/>
  <c r="K27" i="29"/>
  <c r="T31" i="29"/>
  <c r="J31" i="29"/>
  <c r="K31" i="29"/>
  <c r="T35" i="29"/>
  <c r="J35" i="29"/>
  <c r="K35" i="29"/>
  <c r="T41" i="29"/>
  <c r="J41" i="29"/>
  <c r="K41" i="29"/>
  <c r="T19" i="29"/>
  <c r="T21" i="29"/>
  <c r="T23" i="29"/>
  <c r="T13" i="29"/>
  <c r="T15" i="29"/>
  <c r="T28" i="29"/>
  <c r="T30" i="29"/>
  <c r="T32" i="29"/>
  <c r="T34" i="29"/>
  <c r="T36" i="29"/>
  <c r="T40" i="29"/>
  <c r="K17" i="29"/>
  <c r="K19" i="29"/>
  <c r="K21" i="29"/>
  <c r="K23" i="29"/>
  <c r="K38" i="29"/>
  <c r="K42" i="29"/>
  <c r="T17" i="29"/>
  <c r="T38" i="29"/>
  <c r="T42" i="29"/>
  <c r="T26" i="29"/>
  <c r="J14" i="27"/>
  <c r="J15" i="27"/>
  <c r="J16" i="27"/>
  <c r="J17" i="27"/>
  <c r="H23" i="27"/>
  <c r="G44" i="47"/>
  <c r="D44" i="47"/>
  <c r="G44" i="60"/>
  <c r="G44" i="58"/>
  <c r="G11" i="58"/>
  <c r="J11" i="27" l="1"/>
  <c r="J23" i="27" s="1"/>
  <c r="I11" i="27"/>
  <c r="I23" i="27" s="1"/>
  <c r="J23" i="28"/>
  <c r="I23" i="28"/>
  <c r="M33" i="144"/>
  <c r="N44" i="144"/>
  <c r="M44" i="144" s="1"/>
  <c r="E20" i="158" l="1"/>
  <c r="F20" i="158"/>
  <c r="G20" i="158"/>
  <c r="D20" i="158"/>
  <c r="E42" i="124"/>
  <c r="G42" i="124"/>
  <c r="H42" i="124"/>
  <c r="I42" i="124"/>
  <c r="J42" i="124"/>
  <c r="K42" i="124"/>
  <c r="L42" i="124"/>
  <c r="M42" i="124"/>
  <c r="D45" i="93"/>
  <c r="F45" i="93"/>
  <c r="H45" i="93"/>
  <c r="J45" i="93"/>
  <c r="K45" i="93"/>
  <c r="L45" i="93"/>
  <c r="F13" i="111" l="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36" i="111"/>
  <c r="F37" i="111"/>
  <c r="F38" i="111"/>
  <c r="F39" i="111"/>
  <c r="F40" i="111"/>
  <c r="F41" i="111"/>
  <c r="F42" i="111"/>
  <c r="F43" i="111"/>
  <c r="C45" i="4"/>
  <c r="F45" i="111" l="1"/>
  <c r="J45" i="16"/>
  <c r="I45" i="16"/>
  <c r="H45" i="16"/>
  <c r="G45" i="16"/>
  <c r="F45" i="16"/>
  <c r="E45" i="16"/>
  <c r="F49" i="16" s="1"/>
  <c r="D45" i="16"/>
  <c r="C45" i="16"/>
  <c r="K25" i="115"/>
  <c r="J25" i="115"/>
  <c r="I25" i="115"/>
  <c r="H25" i="115"/>
  <c r="G25" i="115"/>
  <c r="F25" i="115"/>
  <c r="E25" i="115"/>
  <c r="D25" i="115"/>
  <c r="C25" i="115"/>
  <c r="C39" i="109" l="1"/>
  <c r="J10" i="105"/>
  <c r="J11" i="105"/>
  <c r="J12" i="105"/>
  <c r="J13" i="105"/>
  <c r="J14" i="105"/>
  <c r="J15" i="105"/>
  <c r="J16" i="105"/>
  <c r="J17" i="105"/>
  <c r="J18" i="105"/>
  <c r="J19" i="105"/>
  <c r="J20" i="105"/>
  <c r="J21" i="105"/>
  <c r="J22" i="105"/>
  <c r="J23" i="105"/>
  <c r="J24" i="105"/>
  <c r="J25" i="105"/>
  <c r="J26" i="105"/>
  <c r="J27" i="105"/>
  <c r="J28" i="105"/>
  <c r="J29" i="105"/>
  <c r="J30" i="105"/>
  <c r="J31" i="105"/>
  <c r="J32" i="105"/>
  <c r="J33" i="105"/>
  <c r="J34" i="105"/>
  <c r="J35" i="105"/>
  <c r="J36" i="105"/>
  <c r="J37" i="105"/>
  <c r="J38" i="105"/>
  <c r="J39" i="105"/>
  <c r="J40" i="105"/>
  <c r="J41" i="105"/>
  <c r="J9" i="105"/>
  <c r="I10" i="105"/>
  <c r="I11" i="105"/>
  <c r="I12" i="105"/>
  <c r="I13" i="105"/>
  <c r="I14" i="105"/>
  <c r="I15" i="105"/>
  <c r="I16" i="105"/>
  <c r="I17" i="105"/>
  <c r="I18" i="105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I33" i="105"/>
  <c r="I34" i="105"/>
  <c r="I35" i="105"/>
  <c r="I36" i="105"/>
  <c r="I37" i="105"/>
  <c r="I38" i="105"/>
  <c r="I39" i="105"/>
  <c r="I40" i="105"/>
  <c r="I41" i="105"/>
  <c r="I9" i="105"/>
  <c r="F42" i="142"/>
  <c r="E42" i="142"/>
  <c r="E45" i="142" l="1"/>
  <c r="D49" i="139"/>
  <c r="C40" i="139"/>
  <c r="R40" i="139" s="1"/>
  <c r="C37" i="139"/>
  <c r="R37" i="139" s="1"/>
  <c r="C35" i="139"/>
  <c r="R35" i="139" s="1"/>
  <c r="C25" i="139"/>
  <c r="R25" i="139" s="1"/>
  <c r="C21" i="139"/>
  <c r="R21" i="139" s="1"/>
  <c r="C16" i="139"/>
  <c r="R16" i="139" s="1"/>
  <c r="F42" i="108"/>
  <c r="E42" i="108"/>
  <c r="D42" i="108"/>
  <c r="C42" i="108"/>
  <c r="D42" i="105"/>
  <c r="E42" i="105"/>
  <c r="F42" i="105"/>
  <c r="G42" i="105"/>
  <c r="C42" i="105"/>
  <c r="K41" i="105"/>
  <c r="H41" i="105"/>
  <c r="H40" i="105"/>
  <c r="H39" i="105"/>
  <c r="H38" i="105"/>
  <c r="K37" i="105"/>
  <c r="H37" i="105"/>
  <c r="H36" i="105"/>
  <c r="H35" i="105"/>
  <c r="H34" i="105"/>
  <c r="K33" i="105"/>
  <c r="H33" i="105"/>
  <c r="H32" i="105"/>
  <c r="H31" i="105"/>
  <c r="H30" i="105"/>
  <c r="K29" i="105"/>
  <c r="H29" i="105"/>
  <c r="H28" i="105"/>
  <c r="H27" i="105"/>
  <c r="K26" i="105"/>
  <c r="H26" i="105"/>
  <c r="K25" i="105"/>
  <c r="H25" i="105"/>
  <c r="H24" i="105"/>
  <c r="H23" i="105"/>
  <c r="K22" i="105"/>
  <c r="H22" i="105"/>
  <c r="K21" i="105"/>
  <c r="H21" i="105"/>
  <c r="H20" i="105"/>
  <c r="H19" i="105"/>
  <c r="K18" i="105"/>
  <c r="H18" i="105"/>
  <c r="K17" i="105"/>
  <c r="H17" i="105"/>
  <c r="H16" i="105"/>
  <c r="H15" i="105"/>
  <c r="K14" i="105"/>
  <c r="H14" i="105"/>
  <c r="K13" i="105"/>
  <c r="H13" i="105"/>
  <c r="H12" i="105"/>
  <c r="H11" i="105"/>
  <c r="K10" i="105"/>
  <c r="H10" i="105"/>
  <c r="K9" i="105"/>
  <c r="I42" i="105"/>
  <c r="H9" i="105"/>
  <c r="C45" i="119"/>
  <c r="G45" i="119"/>
  <c r="I45" i="119"/>
  <c r="H45" i="119"/>
  <c r="E45" i="119"/>
  <c r="D45" i="119"/>
  <c r="G43" i="103"/>
  <c r="D43" i="103" s="1"/>
  <c r="J43" i="84"/>
  <c r="H44" i="84"/>
  <c r="I44" i="84"/>
  <c r="G44" i="84"/>
  <c r="J44" i="84" s="1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11" i="84"/>
  <c r="E43" i="103"/>
  <c r="F43" i="103"/>
  <c r="H43" i="103"/>
  <c r="D46" i="138"/>
  <c r="C46" i="138"/>
  <c r="E44" i="138"/>
  <c r="E41" i="138"/>
  <c r="E39" i="138"/>
  <c r="E19" i="138"/>
  <c r="E13" i="138"/>
  <c r="E46" i="138" s="1"/>
  <c r="C49" i="139" l="1"/>
  <c r="D46" i="142"/>
  <c r="E46" i="142" s="1"/>
  <c r="D49" i="142"/>
  <c r="F45" i="142"/>
  <c r="L42" i="108"/>
  <c r="H42" i="108"/>
  <c r="N42" i="108" s="1"/>
  <c r="J42" i="108"/>
  <c r="O42" i="108"/>
  <c r="I42" i="108"/>
  <c r="M42" i="108"/>
  <c r="K42" i="108"/>
  <c r="H42" i="105"/>
  <c r="K30" i="105"/>
  <c r="K34" i="105"/>
  <c r="K38" i="105"/>
  <c r="J42" i="105"/>
  <c r="K11" i="105"/>
  <c r="K15" i="105"/>
  <c r="K19" i="105"/>
  <c r="K23" i="105"/>
  <c r="K27" i="105"/>
  <c r="K31" i="105"/>
  <c r="K35" i="105"/>
  <c r="K39" i="105"/>
  <c r="K12" i="105"/>
  <c r="K16" i="105"/>
  <c r="K20" i="105"/>
  <c r="K24" i="105"/>
  <c r="K28" i="105"/>
  <c r="K32" i="105"/>
  <c r="K36" i="105"/>
  <c r="K40" i="105"/>
  <c r="K42" i="105" l="1"/>
  <c r="L49" i="139" l="1"/>
  <c r="K49" i="139"/>
  <c r="J49" i="139"/>
  <c r="I49" i="139"/>
  <c r="H49" i="139"/>
  <c r="G49" i="139"/>
  <c r="F49" i="139"/>
  <c r="E49" i="139"/>
  <c r="P49" i="139" s="1"/>
  <c r="Q49" i="139" s="1"/>
  <c r="R49" i="139" s="1"/>
  <c r="C23" i="28" l="1"/>
  <c r="C23" i="27"/>
</calcChain>
</file>

<file path=xl/sharedStrings.xml><?xml version="1.0" encoding="utf-8"?>
<sst xmlns="http://schemas.openxmlformats.org/spreadsheetml/2006/main" count="4253" uniqueCount="1145">
  <si>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</si>
  <si>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</si>
  <si>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</si>
  <si>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</si>
  <si>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</si>
  <si>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</si>
  <si>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</si>
  <si>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</si>
  <si>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</si>
  <si>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</si>
  <si>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</si>
  <si>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</si>
  <si>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</si>
  <si>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</si>
  <si>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</si>
  <si>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</si>
  <si>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</si>
  <si>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</si>
  <si>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</si>
  <si>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</si>
  <si>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</si>
  <si>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</si>
  <si>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</si>
  <si>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</si>
  <si>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</si>
  <si>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</si>
  <si>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</si>
  <si>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</si>
  <si>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</si>
  <si>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</si>
  <si>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</si>
  <si>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</si>
  <si>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</si>
  <si>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</si>
  <si>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</si>
  <si>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</si>
  <si>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</si>
  <si>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</si>
  <si>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</si>
  <si>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</si>
  <si>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</si>
  <si>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</si>
  <si>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</si>
  <si>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</si>
  <si>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</si>
  <si>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</si>
  <si>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</si>
  <si>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</si>
  <si>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</si>
  <si>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</si>
  <si>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</si>
  <si>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</si>
  <si>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</si>
  <si>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</si>
  <si>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</si>
  <si>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</si>
  <si>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</si>
  <si>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</si>
  <si>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</si>
  <si>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</si>
  <si>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</si>
  <si>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</si>
  <si>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</si>
  <si>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</si>
  <si>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</si>
  <si>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</si>
  <si>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</si>
  <si>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</si>
  <si>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</si>
  <si>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</si>
  <si>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</si>
  <si>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</si>
  <si>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</si>
  <si>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</si>
  <si>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</si>
  <si>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</si>
  <si>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</si>
  <si>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</si>
  <si>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</si>
  <si>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</si>
  <si>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</si>
  <si>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</si>
  <si>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</si>
  <si>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</si>
  <si>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</si>
  <si>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</si>
  <si>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</si>
  <si>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</si>
  <si>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</si>
  <si>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</si>
  <si>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</si>
  <si>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</si>
  <si>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</si>
  <si>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</si>
  <si>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</si>
  <si>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</si>
  <si>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</si>
  <si>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</si>
  <si>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</si>
  <si>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</si>
  <si>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</si>
  <si>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</si>
  <si>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</si>
  <si>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</si>
  <si>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</si>
  <si>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</si>
  <si>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</si>
  <si>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</si>
  <si>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</si>
  <si>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</si>
  <si>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</si>
  <si>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</si>
  <si>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</si>
  <si>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</si>
  <si>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</si>
  <si>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</si>
  <si>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</si>
  <si>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</si>
  <si>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</si>
  <si>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</si>
  <si>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</si>
  <si>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</si>
  <si>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</si>
  <si>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</si>
  <si>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</si>
  <si>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</si>
  <si>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</si>
  <si>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</si>
  <si>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</si>
  <si>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</si>
  <si>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</si>
  <si>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</si>
  <si>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</si>
  <si>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</si>
  <si>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</si>
  <si>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</si>
  <si>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</si>
  <si>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</si>
  <si>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</si>
  <si>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</si>
  <si>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</si>
  <si>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</si>
  <si>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</si>
  <si>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</si>
  <si>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</si>
  <si>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</si>
  <si>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</si>
  <si>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</si>
  <si>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</si>
  <si>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</si>
  <si>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</si>
  <si>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</si>
  <si>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</si>
  <si>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</si>
  <si>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</si>
  <si>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</si>
  <si>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</si>
  <si>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</si>
  <si>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</si>
  <si>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</si>
  <si>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</si>
  <si>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</si>
  <si>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</si>
  <si>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</si>
  <si>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</si>
  <si>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</si>
  <si>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</si>
  <si>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</si>
  <si>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</si>
  <si>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</si>
  <si>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</si>
  <si>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</si>
  <si>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</si>
  <si>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</si>
  <si>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</si>
  <si>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</si>
  <si>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</si>
  <si>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</si>
  <si>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</si>
  <si>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</si>
  <si>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</si>
  <si>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</si>
  <si>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</si>
  <si>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</si>
  <si>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</si>
  <si>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</si>
  <si>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</si>
  <si>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</si>
  <si>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</si>
  <si>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</si>
  <si>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</si>
  <si>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</si>
  <si>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</si>
  <si>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</si>
  <si>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</si>
  <si>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</si>
  <si>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</si>
  <si>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</si>
  <si>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</si>
  <si>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</si>
  <si>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</si>
  <si>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</si>
  <si>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</si>
  <si>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</si>
  <si>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</si>
  <si>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</si>
  <si>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</si>
  <si>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</si>
  <si>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</si>
  <si>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</si>
  <si>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</si>
  <si>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</si>
  <si>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</si>
  <si>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</si>
  <si>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</si>
  <si>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</si>
  <si>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</si>
  <si>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</si>
  <si>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</si>
  <si>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</si>
  <si>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</si>
  <si>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</si>
  <si>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</si>
  <si>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</si>
  <si>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</si>
  <si>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</si>
  <si>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</si>
  <si>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</si>
  <si>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</si>
  <si>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</si>
  <si>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</si>
  <si>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</si>
  <si>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</si>
  <si>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</si>
  <si>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</si>
  <si>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</si>
  <si>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</si>
  <si>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</si>
  <si>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</si>
  <si>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</si>
  <si>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</si>
  <si>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</si>
  <si>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</si>
  <si>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</si>
  <si>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</si>
  <si>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</si>
  <si>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</si>
  <si>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</si>
  <si>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</si>
  <si>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</si>
  <si>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</si>
  <si>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</si>
  <si>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</si>
  <si>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</si>
  <si>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</si>
  <si>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</si>
  <si>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</si>
  <si>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</si>
  <si>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</si>
  <si>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</si>
  <si>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</si>
  <si>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</si>
  <si>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</si>
  <si>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</si>
  <si>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</si>
  <si>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</si>
  <si>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</si>
  <si>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</si>
  <si>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</si>
  <si>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</si>
  <si>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</si>
  <si>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</si>
  <si>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</si>
  <si>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</si>
  <si>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</si>
  <si>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</si>
  <si>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</si>
  <si>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</si>
  <si>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</si>
  <si>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</si>
  <si>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</si>
  <si>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</si>
  <si>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</si>
  <si>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</si>
  <si>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</si>
  <si>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</si>
  <si>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</si>
  <si>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</si>
  <si>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</si>
  <si>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</si>
  <si>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</si>
  <si>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</si>
  <si>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</si>
  <si>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</si>
  <si>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</si>
  <si>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</si>
  <si>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</si>
  <si>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</si>
  <si>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</si>
  <si>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</si>
  <si>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</si>
  <si>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</si>
  <si>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</si>
  <si>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</si>
  <si>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</si>
  <si>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</si>
  <si>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</si>
  <si>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</si>
  <si>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</si>
  <si>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</si>
  <si>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</si>
  <si>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</si>
  <si>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</si>
  <si>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</si>
  <si>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</si>
  <si>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</si>
  <si>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</si>
  <si>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</si>
  <si>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</si>
  <si>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</si>
  <si>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</si>
  <si>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</si>
  <si>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</si>
  <si>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</si>
  <si>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</si>
  <si>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</si>
  <si>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</si>
  <si>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</si>
  <si>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</si>
  <si>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</si>
  <si>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</si>
  <si>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</si>
  <si>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</si>
  <si>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</si>
  <si>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</si>
  <si>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</si>
  <si>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</si>
  <si>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</si>
  <si>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</si>
  <si>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</si>
  <si>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</si>
  <si>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</si>
  <si>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</si>
  <si>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</si>
  <si>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</si>
  <si>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</si>
  <si>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</si>
  <si>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</si>
  <si>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</si>
  <si>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</si>
  <si>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</si>
  <si>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</si>
  <si>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</si>
  <si>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</si>
  <si>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</si>
  <si>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</si>
  <si>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</si>
  <si>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</si>
  <si>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</si>
  <si>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</si>
  <si>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</si>
  <si>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</si>
  <si>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</si>
  <si>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</si>
  <si>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</si>
  <si>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</si>
  <si>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</si>
  <si>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</si>
  <si>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</si>
  <si>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</si>
  <si>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</si>
  <si>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</si>
  <si>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</si>
  <si>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</si>
  <si>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</si>
  <si>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</si>
  <si>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</si>
  <si>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</si>
  <si>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</si>
  <si>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</si>
  <si>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</si>
  <si>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</si>
  <si>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</si>
  <si>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</si>
  <si>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</si>
  <si>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</si>
  <si>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</si>
  <si>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</si>
  <si>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</si>
  <si>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</si>
  <si>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</si>
  <si>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</si>
  <si>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</si>
  <si>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</si>
  <si>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</si>
  <si>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</si>
  <si>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</si>
  <si>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</si>
  <si>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</si>
  <si>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</si>
  <si>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</si>
  <si>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</si>
  <si>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</si>
  <si>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</si>
  <si>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</si>
  <si>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</si>
  <si>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</si>
  <si>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</si>
  <si>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</si>
  <si>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</si>
  <si>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</si>
  <si>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</si>
  <si>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</si>
  <si>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</si>
  <si>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</si>
  <si>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</si>
  <si>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</si>
  <si>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</si>
  <si>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</si>
  <si>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</si>
  <si>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</si>
  <si>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</si>
  <si>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</si>
  <si>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</si>
  <si>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</si>
  <si>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</si>
  <si>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</si>
  <si>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</si>
  <si>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</si>
  <si>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</si>
  <si>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</si>
  <si>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</si>
  <si>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</si>
  <si>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</si>
  <si>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</si>
  <si>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</si>
  <si>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</si>
  <si>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</si>
  <si>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</si>
  <si>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</si>
  <si>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</si>
  <si>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</si>
  <si>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</si>
  <si>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</si>
  <si>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</si>
  <si>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</si>
  <si>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</si>
  <si>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</si>
  <si>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</si>
  <si>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</si>
  <si>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</si>
  <si>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</si>
  <si>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</si>
  <si>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</si>
  <si>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</si>
  <si>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</si>
  <si>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</si>
  <si>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</si>
  <si>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</si>
  <si>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</si>
  <si>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</si>
  <si>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</si>
  <si>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</si>
  <si>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</si>
  <si>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</si>
  <si>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</si>
  <si>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</si>
  <si>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</si>
  <si>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</si>
  <si>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</si>
  <si>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</si>
  <si>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</si>
  <si>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</si>
  <si>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</si>
  <si>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</si>
  <si>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</si>
  <si>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</si>
  <si>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</si>
  <si>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</si>
  <si>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</si>
  <si>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</si>
  <si>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</si>
  <si>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</si>
  <si>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</si>
  <si>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</si>
  <si>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</si>
  <si>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</si>
  <si>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</si>
  <si>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</si>
  <si>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</si>
  <si>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</si>
  <si>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</si>
  <si>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</si>
  <si>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</si>
  <si>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</si>
  <si>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</si>
  <si>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</si>
  <si>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</si>
  <si>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</si>
  <si>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</si>
  <si>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</si>
  <si>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</si>
  <si>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</si>
  <si>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</si>
  <si>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</si>
  <si>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</si>
  <si>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</si>
  <si>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</si>
  <si>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</si>
  <si>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</si>
  <si>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</si>
  <si>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</si>
  <si>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</si>
  <si>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</si>
  <si>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</si>
  <si>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</si>
  <si>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</si>
  <si>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</si>
  <si>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</si>
  <si>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</si>
  <si>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</si>
  <si>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</si>
  <si>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</si>
  <si>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</si>
  <si>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</si>
  <si>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</si>
  <si>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</si>
  <si>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</si>
  <si>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</si>
  <si>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</si>
  <si>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</si>
  <si>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</si>
  <si>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</si>
  <si>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</si>
  <si>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</si>
  <si>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</si>
  <si>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</si>
  <si>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</si>
  <si>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</si>
  <si>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</si>
  <si>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</si>
  <si>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</si>
  <si>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</si>
  <si>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</si>
  <si>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</si>
  <si>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</si>
  <si>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</si>
  <si>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</si>
  <si>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</si>
  <si>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</si>
  <si>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</si>
  <si>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</si>
  <si>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</si>
  <si>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</si>
  <si>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</si>
  <si>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</si>
  <si>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</si>
  <si>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</si>
  <si>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</si>
  <si>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</si>
  <si>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</si>
  <si>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</si>
  <si>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</si>
  <si>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</si>
  <si>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</si>
  <si>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</si>
  <si>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</si>
  <si>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</si>
  <si>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</si>
  <si>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</si>
  <si>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</si>
  <si>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</si>
  <si>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</si>
  <si>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</si>
  <si>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</si>
  <si>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</si>
  <si>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</si>
  <si>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</si>
  <si>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</si>
  <si>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</si>
  <si>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</si>
  <si>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</si>
  <si>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</si>
  <si>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</si>
  <si>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</si>
  <si>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</si>
  <si>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</si>
  <si>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</si>
  <si>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</si>
  <si>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</si>
  <si>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</si>
  <si>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</si>
  <si>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</si>
  <si>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</si>
  <si>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</si>
  <si>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</si>
  <si>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</si>
  <si>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</si>
  <si>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</si>
  <si>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</si>
  <si>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</si>
  <si>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</si>
  <si>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</si>
  <si>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</si>
  <si>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</si>
  <si>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</si>
  <si>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</si>
  <si>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</si>
  <si>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</si>
  <si>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</si>
  <si>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</si>
  <si>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</si>
  <si>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</si>
  <si>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</si>
  <si>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</si>
  <si>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</si>
  <si>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</si>
  <si>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</si>
  <si>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</si>
  <si>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</si>
  <si>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</si>
  <si>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</si>
  <si>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</si>
  <si>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</si>
  <si>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</si>
  <si>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</si>
  <si>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</si>
  <si>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</si>
  <si>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</si>
  <si>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</si>
  <si>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</si>
  <si>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</si>
  <si>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</si>
  <si>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</si>
  <si>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</si>
  <si>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</si>
  <si>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</si>
  <si>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</si>
  <si>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</si>
  <si>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</si>
  <si>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</si>
  <si>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</si>
  <si>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</si>
  <si>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</si>
  <si>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</si>
  <si>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</si>
  <si>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</si>
  <si>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</si>
  <si>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</si>
  <si>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</si>
  <si>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</si>
  <si>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</si>
  <si>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</si>
  <si>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</si>
  <si>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</si>
  <si>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</si>
  <si>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</si>
  <si>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</si>
  <si>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</si>
  <si>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</si>
  <si>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</si>
  <si>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</si>
  <si>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</si>
  <si>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</si>
  <si>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</si>
  <si>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</si>
  <si>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</si>
  <si>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</si>
  <si>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</si>
  <si>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</si>
  <si>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</si>
  <si>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</si>
  <si>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</si>
  <si>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</si>
  <si>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</si>
  <si>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</si>
  <si>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</si>
  <si>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</si>
  <si>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</si>
  <si>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</si>
  <si>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</si>
  <si>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</si>
  <si>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</si>
  <si>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</si>
  <si>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</si>
  <si>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</si>
  <si>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</si>
  <si>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</si>
  <si>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</si>
  <si>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</si>
  <si>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</si>
  <si>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</si>
  <si>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</si>
  <si>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</si>
  <si>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</si>
  <si>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</si>
  <si>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</si>
  <si>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</si>
  <si>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</si>
  <si>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</si>
  <si>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</si>
  <si>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</si>
  <si>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</si>
  <si>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</si>
  <si>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</si>
  <si>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</si>
  <si>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</si>
  <si>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</si>
  <si>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</si>
  <si>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</si>
  <si>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</si>
  <si>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</si>
  <si>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</si>
  <si>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</si>
  <si>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</si>
  <si>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</si>
  <si>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</si>
  <si>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</si>
  <si>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</si>
  <si>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</si>
  <si>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</si>
  <si>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</si>
  <si>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</si>
  <si>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</si>
  <si>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</si>
  <si>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</si>
  <si>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</si>
  <si>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</si>
  <si>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</si>
  <si>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</si>
  <si>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</si>
  <si>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</si>
  <si>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</si>
  <si>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</si>
  <si>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</si>
  <si>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</si>
  <si>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</si>
  <si>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</si>
  <si>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</si>
  <si>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</si>
  <si>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</si>
  <si>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</si>
  <si>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</si>
  <si>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</si>
  <si>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</si>
  <si>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</si>
  <si>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</si>
  <si>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</si>
  <si>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</si>
  <si>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</si>
  <si>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</si>
  <si>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</si>
  <si>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</si>
  <si>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</si>
  <si>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</si>
  <si>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</si>
  <si>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</si>
  <si>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</si>
  <si>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</si>
  <si>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</si>
  <si>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</si>
  <si>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</si>
  <si>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</si>
  <si>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</si>
  <si>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</si>
  <si>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</si>
  <si>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</si>
  <si>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</si>
  <si>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</si>
  <si>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</si>
  <si>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</si>
  <si>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</si>
  <si>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</si>
  <si>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</si>
  <si>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</si>
  <si>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</si>
  <si>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</si>
  <si>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</si>
  <si>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</si>
  <si>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</si>
  <si>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</si>
  <si>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</si>
  <si>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</si>
  <si>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</si>
  <si>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</si>
  <si>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</si>
  <si>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</si>
  <si>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</si>
  <si>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</si>
  <si>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</si>
  <si>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</si>
  <si>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</si>
  <si>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</si>
  <si>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</si>
  <si>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</si>
  <si>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</si>
  <si>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</si>
  <si>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</si>
  <si>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</si>
  <si>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</si>
  <si>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</si>
  <si>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</si>
  <si>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</si>
  <si>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</si>
  <si>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</si>
  <si>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</si>
  <si>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</si>
  <si>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</si>
  <si>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</si>
  <si>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</si>
  <si>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</si>
  <si>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</si>
  <si>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</si>
  <si>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</si>
  <si>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</si>
  <si>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</si>
  <si>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</si>
  <si>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</si>
  <si>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</si>
  <si>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</si>
  <si>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</si>
  <si>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</si>
  <si>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</si>
  <si>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</si>
  <si>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</si>
  <si>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</si>
  <si>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</si>
  <si>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</si>
  <si>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</si>
  <si>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</si>
  <si>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</si>
  <si>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</si>
  <si>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</si>
  <si>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</si>
  <si>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</si>
  <si>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</si>
  <si>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</si>
  <si>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</si>
  <si>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</si>
  <si>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</si>
  <si>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</si>
  <si>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</si>
  <si>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</si>
  <si>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</si>
  <si>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</si>
  <si>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</si>
  <si>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</si>
  <si>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</si>
  <si>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Gross Allocation for the  FY 2019-20</t>
  </si>
  <si>
    <t>Allocation for cost of foodgrains for 2019-20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</si>
  <si>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</si>
  <si>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</si>
  <si>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</si>
  <si>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</si>
  <si>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</si>
  <si>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>Allocation for  2019-20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</si>
  <si>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</si>
  <si>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</si>
  <si>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</si>
  <si>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</si>
  <si>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</si>
  <si>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</si>
  <si>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</si>
  <si>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</si>
  <si>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</si>
  <si>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</si>
  <si>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</si>
  <si>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</si>
  <si>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</si>
  <si>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</si>
  <si>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</si>
  <si>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</si>
  <si>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</si>
  <si>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</si>
  <si>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</si>
  <si>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</si>
  <si>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</si>
  <si>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</si>
  <si>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</si>
  <si>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</si>
  <si>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</si>
  <si>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</si>
  <si>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</si>
  <si>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</si>
  <si>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</si>
  <si>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</si>
  <si>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</si>
  <si>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</si>
  <si>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</si>
  <si>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</si>
  <si>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</si>
  <si>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State / UT: GUJARAT</t>
  </si>
  <si>
    <t>Mode of data collection (SMS/ IVRS/ Mobile App/ Web Application/ Others) :    Mobile Anroid App/ Web Application</t>
  </si>
  <si>
    <t>Name of Agency implementing AMS in State/UT : State Government</t>
  </si>
  <si>
    <t>AHMADABAD</t>
  </si>
  <si>
    <t>AMRELI</t>
  </si>
  <si>
    <t>ANAND</t>
  </si>
  <si>
    <t>ARVALLI</t>
  </si>
  <si>
    <t>BANAS KANTHA</t>
  </si>
  <si>
    <t>BHARUCH</t>
  </si>
  <si>
    <t>BHAVNAGAR</t>
  </si>
  <si>
    <t xml:space="preserve">BOTAD </t>
  </si>
  <si>
    <t>CHHOTAUDEPUR</t>
  </si>
  <si>
    <t>DANG</t>
  </si>
  <si>
    <t>DEVBHUMI DWARKA</t>
  </si>
  <si>
    <t>DOHAD</t>
  </si>
  <si>
    <t>GANDHINAGAR</t>
  </si>
  <si>
    <t xml:space="preserve">GIR SOMNATH </t>
  </si>
  <si>
    <t>JAMNAGAR</t>
  </si>
  <si>
    <t>JUNAGADH</t>
  </si>
  <si>
    <t>KACHCHH</t>
  </si>
  <si>
    <t>KHEDA</t>
  </si>
  <si>
    <t>MAHESANA</t>
  </si>
  <si>
    <t xml:space="preserve">MAHISAGAR 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</si>
  <si>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</si>
  <si>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</si>
  <si>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</si>
  <si>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</si>
  <si>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</si>
  <si>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</si>
  <si>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</si>
  <si>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</si>
  <si>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</si>
  <si>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</si>
  <si>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</si>
  <si>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VADODARA</t>
  </si>
  <si>
    <t>VALASAD</t>
  </si>
  <si>
    <t>Commissioner</t>
  </si>
  <si>
    <t>Joint Commissioner</t>
  </si>
  <si>
    <t>Ass.commissioner</t>
  </si>
  <si>
    <t>Deputy Collector</t>
  </si>
  <si>
    <t>Chitnish</t>
  </si>
  <si>
    <t>Account Officer</t>
  </si>
  <si>
    <t>Research Officer</t>
  </si>
  <si>
    <t>Mamalatdar</t>
  </si>
  <si>
    <t>Dy. DPO</t>
  </si>
  <si>
    <t>Research Assistant</t>
  </si>
  <si>
    <t>deputy accountant</t>
  </si>
  <si>
    <t>Deputy Mamalatdar</t>
  </si>
  <si>
    <t>statistical assistant</t>
  </si>
  <si>
    <t>Clerk</t>
  </si>
  <si>
    <t>Peon</t>
  </si>
  <si>
    <t>State Project Co-ordinetor</t>
  </si>
  <si>
    <t>Dist. Project Co-ordinetor</t>
  </si>
  <si>
    <t>Consultant</t>
  </si>
  <si>
    <t>Driver</t>
  </si>
  <si>
    <t>Superwiser</t>
  </si>
  <si>
    <t>Data entry operator</t>
  </si>
  <si>
    <t>NIL</t>
  </si>
  <si>
    <r>
      <t xml:space="preserve">State / UT:  </t>
    </r>
    <r>
      <rPr>
        <b/>
        <u/>
        <sz val="10"/>
        <rFont val="Trebuchet MS"/>
        <family val="2"/>
      </rPr>
      <t>GUJARAT</t>
    </r>
  </si>
  <si>
    <t>Ahmedabad</t>
  </si>
  <si>
    <t>Amreli</t>
  </si>
  <si>
    <t>Anand</t>
  </si>
  <si>
    <t>Arvalli</t>
  </si>
  <si>
    <t>Banaskantha</t>
  </si>
  <si>
    <t>Bharuch</t>
  </si>
  <si>
    <t>Bhavnagar</t>
  </si>
  <si>
    <t>Botad</t>
  </si>
  <si>
    <t>Chhotaudepur</t>
  </si>
  <si>
    <t>Dahod</t>
  </si>
  <si>
    <t>Dangs</t>
  </si>
  <si>
    <t>Devbhumi Dwarka</t>
  </si>
  <si>
    <t>Gandhinagar</t>
  </si>
  <si>
    <t>Gir Somnath</t>
  </si>
  <si>
    <t>Jamnagar</t>
  </si>
  <si>
    <t>Junagadh</t>
  </si>
  <si>
    <t>Kachchh Bhuj</t>
  </si>
  <si>
    <t>Kheda-Nadiad</t>
  </si>
  <si>
    <t>Mahisagar</t>
  </si>
  <si>
    <t>Mehsana</t>
  </si>
  <si>
    <t>Morbi</t>
  </si>
  <si>
    <t>Narmda</t>
  </si>
  <si>
    <t>Navsari</t>
  </si>
  <si>
    <t>Panchmahals</t>
  </si>
  <si>
    <t>Patan</t>
  </si>
  <si>
    <t>Porbandar</t>
  </si>
  <si>
    <t>Rajkot</t>
  </si>
  <si>
    <t>Sabarkantha</t>
  </si>
  <si>
    <t>Surat</t>
  </si>
  <si>
    <t>Surendranagar</t>
  </si>
  <si>
    <t>Tapi</t>
  </si>
  <si>
    <t>Vadodara</t>
  </si>
  <si>
    <t>Valsad</t>
  </si>
  <si>
    <r>
      <t xml:space="preserve">STATE : </t>
    </r>
    <r>
      <rPr>
        <b/>
        <u/>
        <sz val="12"/>
        <rFont val="Arial"/>
        <family val="2"/>
      </rPr>
      <t>GUJARAT</t>
    </r>
  </si>
  <si>
    <r>
      <t xml:space="preserve">State: </t>
    </r>
    <r>
      <rPr>
        <b/>
        <u/>
        <sz val="10"/>
        <rFont val="Arial"/>
        <family val="2"/>
      </rPr>
      <t>GUJARAT</t>
    </r>
  </si>
  <si>
    <r>
      <t xml:space="preserve">State: </t>
    </r>
    <r>
      <rPr>
        <b/>
        <u/>
        <sz val="10"/>
        <rFont val="Trebuchet MS"/>
        <family val="2"/>
      </rPr>
      <t>GUJARAT</t>
    </r>
  </si>
  <si>
    <t>Dang</t>
  </si>
  <si>
    <t>Kheda</t>
  </si>
  <si>
    <t>Kutch</t>
  </si>
  <si>
    <t>Narmada</t>
  </si>
  <si>
    <t>Panchmahal</t>
  </si>
  <si>
    <t>Chotaudepur</t>
  </si>
  <si>
    <t>Gir somnath</t>
  </si>
  <si>
    <t>Kutch-Bhuj</t>
  </si>
  <si>
    <r>
      <t xml:space="preserve">State : </t>
    </r>
    <r>
      <rPr>
        <b/>
        <u/>
        <sz val="10"/>
        <rFont val="Arial"/>
        <family val="2"/>
      </rPr>
      <t>GUJARAT</t>
    </r>
  </si>
  <si>
    <r>
      <t xml:space="preserve">State : </t>
    </r>
    <r>
      <rPr>
        <b/>
        <u/>
        <sz val="10"/>
        <rFont val="Trebuchet MS"/>
        <family val="2"/>
      </rPr>
      <t>GUJARAT</t>
    </r>
    <r>
      <rPr>
        <b/>
        <sz val="10"/>
        <rFont val="Trebuchet MS"/>
        <family val="2"/>
      </rPr>
      <t xml:space="preserve"> </t>
    </r>
  </si>
  <si>
    <t>Akshaypatra</t>
  </si>
  <si>
    <t>Nayak Foundation</t>
  </si>
  <si>
    <t>Paras Agro Society</t>
  </si>
  <si>
    <t>Stri shakti</t>
  </si>
  <si>
    <t>Akshaypatra,Stri shakti</t>
  </si>
  <si>
    <r>
      <t xml:space="preserve">State : </t>
    </r>
    <r>
      <rPr>
        <b/>
        <u/>
        <sz val="10"/>
        <rFont val="Trebuchet MS"/>
        <family val="2"/>
      </rPr>
      <t>GUJARAT</t>
    </r>
  </si>
  <si>
    <t>Akshayapatra,Stri Shakti</t>
  </si>
  <si>
    <t>Akshayapatra</t>
  </si>
  <si>
    <t>Stri Shakti</t>
  </si>
  <si>
    <t>TOTAL</t>
  </si>
  <si>
    <r>
      <t xml:space="preserve">State :  </t>
    </r>
    <r>
      <rPr>
        <b/>
        <u/>
        <sz val="10"/>
        <rFont val="Trebuchet MS"/>
        <family val="2"/>
      </rPr>
      <t>GUJARAT</t>
    </r>
  </si>
  <si>
    <t>NiL</t>
  </si>
  <si>
    <t>AHMEDABAD</t>
  </si>
  <si>
    <t>BANASKANTHA</t>
  </si>
  <si>
    <t>BHAVANAGAR</t>
  </si>
  <si>
    <t>BOTAD</t>
  </si>
  <si>
    <t>CHHOTA UDEPUR</t>
  </si>
  <si>
    <t>DAHOD</t>
  </si>
  <si>
    <t>GIR SOMNATH</t>
  </si>
  <si>
    <t>KUTCH</t>
  </si>
  <si>
    <t>MAHISAGAR</t>
  </si>
  <si>
    <t>MEHSANA</t>
  </si>
  <si>
    <t>PANCHMAHAL</t>
  </si>
  <si>
    <t>SABARKANTHA</t>
  </si>
  <si>
    <t>VALSAD</t>
  </si>
  <si>
    <r>
      <t xml:space="preserve">State : </t>
    </r>
    <r>
      <rPr>
        <b/>
        <u/>
        <sz val="11"/>
        <color indexed="8"/>
        <rFont val="Calibri"/>
        <family val="2"/>
      </rPr>
      <t>GUJARAT</t>
    </r>
  </si>
  <si>
    <t xml:space="preserve">yes </t>
  </si>
  <si>
    <t xml:space="preserve">NO </t>
  </si>
  <si>
    <t>NO</t>
  </si>
  <si>
    <t>completed</t>
  </si>
  <si>
    <t>kutch</t>
  </si>
  <si>
    <t>Financial ( Rs. in lakh)                        [col. 4-col.6-col.8]</t>
  </si>
  <si>
    <t>Dev. Dwarka</t>
  </si>
  <si>
    <t>Sukhadi</t>
  </si>
  <si>
    <t>45gm</t>
  </si>
  <si>
    <t>once a week</t>
  </si>
  <si>
    <t>55 gm</t>
  </si>
  <si>
    <t>oil</t>
  </si>
  <si>
    <t>Public Health Leboratery AMC</t>
  </si>
  <si>
    <t xml:space="preserve">Vadodara </t>
  </si>
  <si>
    <t>FSL, Gandhinagar</t>
  </si>
  <si>
    <t xml:space="preserve">Food &amp; Drugs Control Administration </t>
  </si>
  <si>
    <t>Sample Collected From NGO At-post-Aendhal(Naik Foundation) Centrized Kitchen</t>
  </si>
  <si>
    <t>FA, FDL, VADODARA</t>
  </si>
  <si>
    <t>Health Department at Rajkot Municipal Corporation</t>
  </si>
  <si>
    <t>AHMEDABAD COP.</t>
  </si>
  <si>
    <t>VADODARA CORP.</t>
  </si>
  <si>
    <t>Government Of Gujarat</t>
  </si>
  <si>
    <t>Chotta udepur</t>
  </si>
  <si>
    <t>Dev bhumi dwarka</t>
  </si>
  <si>
    <t xml:space="preserve">Gir somnath </t>
  </si>
  <si>
    <t xml:space="preserve">Mahisagar </t>
  </si>
  <si>
    <t xml:space="preserve">Commissioner </t>
  </si>
  <si>
    <t>Total(A)</t>
  </si>
  <si>
    <t xml:space="preserve">                  </t>
  </si>
  <si>
    <t>Chhota udepur</t>
  </si>
  <si>
    <t>Nil</t>
  </si>
  <si>
    <t>Dal-rice,Sweet,vegetables,fruits and other items</t>
  </si>
  <si>
    <t>local donners and others</t>
  </si>
  <si>
    <t>sukhadi</t>
  </si>
  <si>
    <t>gundi, gathiya, uttapam,live dhokla, samosa, sev khamni, idli sambhar, paubhaji, bateta pauva, bhel, jalebi-gathiya</t>
  </si>
  <si>
    <t>29/04/2019</t>
  </si>
  <si>
    <t>26/06/2019</t>
  </si>
  <si>
    <t>Drought grant</t>
  </si>
  <si>
    <t>16/10/2019</t>
  </si>
  <si>
    <t>18/10/2019</t>
  </si>
  <si>
    <t>21/10/2019</t>
  </si>
  <si>
    <t>13/12/2019</t>
  </si>
  <si>
    <t>21/01/2020</t>
  </si>
  <si>
    <t>23/01/2019</t>
  </si>
  <si>
    <t>27/01/2019</t>
  </si>
  <si>
    <t>Flexi fund @ 5% for new interventions</t>
  </si>
  <si>
    <t>Resarch Center(Akshay Patra Foundation)</t>
  </si>
  <si>
    <t>Pulse 1 (Tuverdal)</t>
  </si>
  <si>
    <t xml:space="preserve">Pulse 2 (chanadal) </t>
  </si>
  <si>
    <t>Pulse 3 (moongdal)</t>
  </si>
  <si>
    <t>Pulse 4 (Wholegram)</t>
  </si>
  <si>
    <t>Milk (12 District &amp; 26 Blocks)</t>
  </si>
  <si>
    <t>200 ml.</t>
  </si>
  <si>
    <t>5 days a week</t>
  </si>
  <si>
    <t>SAME AS AT-8</t>
  </si>
  <si>
    <t>5 gm</t>
  </si>
  <si>
    <t>2.5 gm</t>
  </si>
  <si>
    <t>Daily</t>
  </si>
  <si>
    <t>January, 2020</t>
  </si>
  <si>
    <t>February, 2020</t>
  </si>
  <si>
    <t>March, 2020</t>
  </si>
  <si>
    <t>Budget Released till 31.03.2020</t>
  </si>
  <si>
    <t>(For the Period 01.04.2019 to 31.03.2020)</t>
  </si>
  <si>
    <t>During 01.04.2019 to 31.03.2020</t>
  </si>
  <si>
    <t>(As on 31.03.2020)</t>
  </si>
  <si>
    <t>(As on31.03.2020)</t>
  </si>
  <si>
    <t>As on 31.03.2020</t>
  </si>
  <si>
    <t>During 01.04.19 to 31.03.2020</t>
  </si>
  <si>
    <t xml:space="preserve">Ahmedabad </t>
  </si>
  <si>
    <t>Table AT -16 : Interuptions in serving of MDM and MDM allowance paid to children (Primary,Classes I- V) during 2019-2020</t>
  </si>
  <si>
    <t>Table AT -16 : Interuptions in serving of MDM and MDM allowance paid to children (Upper Primary, Classes VI - VIII) during 2019-2020</t>
  </si>
  <si>
    <t>From date :- 16.03.2019 to 31.03.2020</t>
  </si>
  <si>
    <r>
      <t xml:space="preserve">iii) Replacement/repair/maintenance of cooking device, utensils, etc. </t>
    </r>
    <r>
      <rPr>
        <b/>
        <sz val="10"/>
        <rFont val="Arial"/>
        <family val="2"/>
      </rPr>
      <t>(For PNG Connection)</t>
    </r>
  </si>
  <si>
    <t>March,2020</t>
  </si>
  <si>
    <t xml:space="preserve">Unspent Balance as on 31.03.2020  </t>
  </si>
  <si>
    <t xml:space="preserve">Total Unspent Balance as on 31.03.2020                           </t>
  </si>
  <si>
    <t xml:space="preserve">Unspent Balance as on 31.03.2020  [Col. 4+ Col.5+Col.6 -Col.8]  </t>
  </si>
  <si>
    <t>Unspent balance as on 31.03.2020               [Col: (4+5)-7]</t>
  </si>
  <si>
    <t xml:space="preserve">Devbhumi Dwarka </t>
  </si>
  <si>
    <t>Public Rallies</t>
  </si>
  <si>
    <t>Nukkad Nataks</t>
  </si>
  <si>
    <t>Plantation drive</t>
  </si>
  <si>
    <t>Seminars/ lectures</t>
  </si>
  <si>
    <t>Painting Competition</t>
  </si>
  <si>
    <t>Debates</t>
  </si>
  <si>
    <t>Any other (Essay writing)</t>
  </si>
  <si>
    <t xml:space="preserve">Some Activities are conducted through public participation. </t>
  </si>
  <si>
    <t xml:space="preserve">Quality of food samples were found as per norms. </t>
  </si>
  <si>
    <t>Case is disposed.</t>
  </si>
  <si>
    <t>Yes</t>
  </si>
  <si>
    <t>Conduct at school/public hearing</t>
  </si>
  <si>
    <t>Mahatma Gandhi Labour Institute</t>
  </si>
  <si>
    <t xml:space="preserve">Directorate of
Evaluation
</t>
  </si>
  <si>
    <t xml:space="preserve">Sabarkantha </t>
  </si>
  <si>
    <t>Ahmedabad Corporation</t>
  </si>
  <si>
    <t>Vadodara Corporation</t>
  </si>
  <si>
    <t>Surat Corporation</t>
  </si>
  <si>
    <t>Conduct at school</t>
  </si>
  <si>
    <t xml:space="preserve">We got report on date-21/04/2020 so. Action taken by through report is pending </t>
  </si>
  <si>
    <t>3 hours</t>
  </si>
  <si>
    <t>Satellite communication</t>
  </si>
  <si>
    <t>BISAG</t>
  </si>
  <si>
    <t>Sl No.</t>
  </si>
  <si>
    <t>Districts</t>
  </si>
  <si>
    <t>No. of children (Primary 1 to 5)</t>
  </si>
  <si>
    <t>Number of children (6 to 8)</t>
  </si>
  <si>
    <t xml:space="preserve">Number of days </t>
  </si>
  <si>
    <t>Transportation Assistance (Rs. In lakhs)</t>
  </si>
  <si>
    <t>JOINT DIRECTOR</t>
  </si>
  <si>
    <t>MID DAY MEAL SCHEME</t>
  </si>
  <si>
    <t>KARNATAKA</t>
  </si>
  <si>
    <t xml:space="preserve">Requirement of funds and foodgrains for Provision of MDM during summer vacations during COVID-19 in 2020-21(Primary And Upper Primary Classes I to VIII) </t>
  </si>
  <si>
    <t>Required Food grains for Primary (in MT's )</t>
  </si>
  <si>
    <t xml:space="preserve">Wheat </t>
  </si>
  <si>
    <t>Required Food grains for Upper Primary (in MTs )</t>
  </si>
  <si>
    <t>Cooking cost 4.97 per student (Rs. In lakhs) (primary)</t>
  </si>
  <si>
    <t>Cooking cost 7.45 per student (Rs. In lakhs) 
(up primary)</t>
  </si>
  <si>
    <t xml:space="preserve">Total Cooking Cost  (Rs. In lakhs) </t>
  </si>
  <si>
    <t>50 gms</t>
  </si>
  <si>
    <t>75gms</t>
  </si>
  <si>
    <t>State/UT: Gujarat</t>
  </si>
  <si>
    <t>E-transfer</t>
  </si>
  <si>
    <t>85.13 lakh children were provided full meal worth Rs. 89.67 lakh. 23.60 lakh children received additional items worth Rs. 129.15 lakh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</si>
</sst>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0.000"/>
    <numFmt numFmtId="166" formatCode="0.0000"/>
  </numFmts>
  <fonts count="10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u/>
      <sz val="10"/>
      <name val="Trebuchet MS"/>
      <family val="2"/>
    </font>
    <font>
      <sz val="12"/>
      <color theme="1"/>
      <name val="Bookman Old Style"/>
      <family val="1"/>
    </font>
    <font>
      <sz val="12"/>
      <name val="Verdana"/>
      <family val="2"/>
    </font>
    <font>
      <sz val="11"/>
      <name val="Bookman Old Style"/>
      <family val="1"/>
    </font>
    <font>
      <b/>
      <sz val="12"/>
      <name val="Verdana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9"/>
      <name val="Verdana"/>
      <family val="2"/>
    </font>
    <font>
      <b/>
      <u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i/>
      <sz val="72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b/>
      <sz val="9"/>
      <color theme="1"/>
      <name val="Bookman Old Style"/>
      <family val="1"/>
    </font>
    <font>
      <b/>
      <sz val="12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Trebuchet MS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Bookman Old Style"/>
      <family val="1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sz val="11"/>
      <color theme="1"/>
      <name val="Calibri"/>
      <family val="2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5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66" fillId="0" borderId="0" applyNumberForma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2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quotePrefix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1" fillId="0" borderId="5" xfId="0" applyFont="1" applyBorder="1"/>
    <xf numFmtId="0" fontId="11" fillId="0" borderId="6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9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1" fillId="0" borderId="0" xfId="0" applyFont="1"/>
    <xf numFmtId="0" fontId="11" fillId="0" borderId="0" xfId="0" quotePrefix="1" applyFont="1" applyBorder="1" applyAlignment="1">
      <alignment horizontal="center"/>
    </xf>
    <xf numFmtId="0" fontId="23" fillId="0" borderId="0" xfId="1" applyFont="1"/>
    <xf numFmtId="0" fontId="24" fillId="0" borderId="2" xfId="1" applyFont="1" applyBorder="1" applyAlignment="1">
      <alignment horizontal="center" vertical="top" wrapText="1"/>
    </xf>
    <xf numFmtId="0" fontId="51" fillId="0" borderId="0" xfId="1"/>
    <xf numFmtId="0" fontId="51" fillId="0" borderId="0" xfId="1" applyAlignment="1">
      <alignment horizontal="left"/>
    </xf>
    <xf numFmtId="0" fontId="25" fillId="0" borderId="0" xfId="1" applyFont="1" applyAlignment="1">
      <alignment horizontal="left"/>
    </xf>
    <xf numFmtId="0" fontId="51" fillId="0" borderId="7" xfId="1" applyBorder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51" fillId="0" borderId="2" xfId="1" applyBorder="1"/>
    <xf numFmtId="0" fontId="51" fillId="0" borderId="0" xfId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0" fontId="11" fillId="0" borderId="0" xfId="3"/>
    <xf numFmtId="0" fontId="16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8" fillId="0" borderId="0" xfId="3" applyFont="1"/>
    <xf numFmtId="0" fontId="6" fillId="0" borderId="2" xfId="3" applyFont="1" applyBorder="1" applyAlignment="1">
      <alignment horizontal="center"/>
    </xf>
    <xf numFmtId="0" fontId="6" fillId="0" borderId="2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 wrapText="1"/>
    </xf>
    <xf numFmtId="0" fontId="11" fillId="0" borderId="2" xfId="3" applyBorder="1" applyAlignment="1">
      <alignment horizontal="center"/>
    </xf>
    <xf numFmtId="0" fontId="11" fillId="0" borderId="2" xfId="3" applyBorder="1"/>
    <xf numFmtId="0" fontId="11" fillId="0" borderId="0" xfId="3" applyFill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11" fillId="0" borderId="0" xfId="3" applyBorder="1"/>
    <xf numFmtId="0" fontId="10" fillId="0" borderId="0" xfId="3" applyFont="1"/>
    <xf numFmtId="0" fontId="6" fillId="0" borderId="0" xfId="3" applyFont="1"/>
    <xf numFmtId="0" fontId="7" fillId="0" borderId="0" xfId="3" applyFont="1" applyAlignment="1"/>
    <xf numFmtId="0" fontId="21" fillId="0" borderId="7" xfId="0" applyFont="1" applyBorder="1" applyAlignment="1"/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3" fillId="0" borderId="2" xfId="1" applyFont="1" applyBorder="1" applyAlignment="1"/>
    <xf numFmtId="0" fontId="23" fillId="0" borderId="0" xfId="1" applyFont="1" applyBorder="1"/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/>
    <xf numFmtId="0" fontId="9" fillId="0" borderId="0" xfId="0" applyFont="1" applyAlignment="1"/>
    <xf numFmtId="0" fontId="14" fillId="0" borderId="0" xfId="0" applyFont="1" applyBorder="1"/>
    <xf numFmtId="0" fontId="28" fillId="0" borderId="0" xfId="1" applyFont="1"/>
    <xf numFmtId="0" fontId="51" fillId="0" borderId="2" xfId="1" applyBorder="1" applyAlignment="1">
      <alignment horizontal="center"/>
    </xf>
    <xf numFmtId="0" fontId="6" fillId="0" borderId="0" xfId="3" applyFont="1" applyBorder="1"/>
    <xf numFmtId="0" fontId="22" fillId="0" borderId="0" xfId="1" applyFont="1" applyBorder="1" applyAlignment="1">
      <alignment horizontal="center"/>
    </xf>
    <xf numFmtId="0" fontId="10" fillId="0" borderId="0" xfId="0" applyFont="1" applyBorder="1"/>
    <xf numFmtId="0" fontId="24" fillId="0" borderId="3" xfId="1" applyFont="1" applyBorder="1" applyAlignment="1">
      <alignment horizontal="center" vertical="top" wrapText="1"/>
    </xf>
    <xf numFmtId="0" fontId="10" fillId="0" borderId="2" xfId="0" applyFont="1" applyBorder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5" fillId="0" borderId="0" xfId="3" applyFont="1" applyAlignment="1"/>
    <xf numFmtId="0" fontId="21" fillId="0" borderId="0" xfId="0" applyFont="1" applyBorder="1" applyAlignment="1">
      <alignment horizontal="center"/>
    </xf>
    <xf numFmtId="0" fontId="10" fillId="0" borderId="7" xfId="0" applyFont="1" applyBorder="1" applyAlignment="1"/>
    <xf numFmtId="0" fontId="6" fillId="0" borderId="10" xfId="3" applyFont="1" applyFill="1" applyBorder="1" applyAlignment="1">
      <alignment horizontal="center" vertical="top" wrapText="1"/>
    </xf>
    <xf numFmtId="0" fontId="11" fillId="0" borderId="0" xfId="3" applyAlignment="1">
      <alignment horizontal="left"/>
    </xf>
    <xf numFmtId="0" fontId="10" fillId="0" borderId="0" xfId="3" applyFont="1" applyAlignment="1">
      <alignment vertical="top" wrapText="1"/>
    </xf>
    <xf numFmtId="0" fontId="18" fillId="0" borderId="0" xfId="0" applyFont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11" fillId="0" borderId="0" xfId="1" applyFont="1"/>
    <xf numFmtId="0" fontId="9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11" fillId="0" borderId="2" xfId="1" applyFont="1" applyBorder="1"/>
    <xf numFmtId="0" fontId="13" fillId="0" borderId="0" xfId="1" applyFont="1"/>
    <xf numFmtId="0" fontId="6" fillId="0" borderId="2" xfId="1" applyFont="1" applyBorder="1"/>
    <xf numFmtId="0" fontId="11" fillId="0" borderId="2" xfId="1" applyFont="1" applyBorder="1" applyAlignment="1"/>
    <xf numFmtId="0" fontId="11" fillId="0" borderId="2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11" fillId="0" borderId="2" xfId="0" applyFont="1" applyBorder="1" applyAlignment="1">
      <alignment wrapText="1"/>
    </xf>
    <xf numFmtId="0" fontId="31" fillId="0" borderId="3" xfId="1" applyFont="1" applyBorder="1" applyAlignment="1">
      <alignment horizontal="center" vertical="top" wrapText="1"/>
    </xf>
    <xf numFmtId="0" fontId="28" fillId="0" borderId="0" xfId="1" applyFont="1" applyAlignment="1">
      <alignment horizontal="center"/>
    </xf>
    <xf numFmtId="0" fontId="32" fillId="0" borderId="10" xfId="1" applyFont="1" applyBorder="1" applyAlignment="1">
      <alignment horizontal="center" wrapText="1"/>
    </xf>
    <xf numFmtId="0" fontId="32" fillId="0" borderId="1" xfId="1" applyFont="1" applyBorder="1" applyAlignment="1">
      <alignment horizontal="center"/>
    </xf>
    <xf numFmtId="0" fontId="6" fillId="0" borderId="11" xfId="3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/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26" fillId="0" borderId="5" xfId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4" fillId="0" borderId="0" xfId="1" applyFont="1" applyAlignment="1">
      <alignment horizontal="center"/>
    </xf>
    <xf numFmtId="0" fontId="11" fillId="0" borderId="0" xfId="3" applyFont="1"/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21" fillId="0" borderId="2" xfId="3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1" fillId="0" borderId="0" xfId="4"/>
    <xf numFmtId="0" fontId="10" fillId="0" borderId="0" xfId="4" applyFont="1" applyAlignment="1"/>
    <xf numFmtId="0" fontId="16" fillId="0" borderId="0" xfId="4" applyFont="1" applyAlignment="1"/>
    <xf numFmtId="0" fontId="8" fillId="0" borderId="0" xfId="4" applyFont="1"/>
    <xf numFmtId="0" fontId="21" fillId="0" borderId="2" xfId="4" applyFont="1" applyBorder="1" applyAlignment="1">
      <alignment horizontal="center" vertical="top" wrapText="1"/>
    </xf>
    <xf numFmtId="0" fontId="21" fillId="0" borderId="0" xfId="4" applyFont="1"/>
    <xf numFmtId="0" fontId="21" fillId="0" borderId="2" xfId="4" applyFont="1" applyBorder="1"/>
    <xf numFmtId="0" fontId="21" fillId="0" borderId="0" xfId="4" applyFont="1" applyBorder="1"/>
    <xf numFmtId="0" fontId="21" fillId="0" borderId="5" xfId="4" applyFont="1" applyBorder="1" applyAlignment="1">
      <alignment horizontal="center" vertical="top" wrapText="1"/>
    </xf>
    <xf numFmtId="0" fontId="21" fillId="0" borderId="9" xfId="4" applyFont="1" applyBorder="1" applyAlignment="1">
      <alignment horizontal="center" vertical="top" wrapText="1"/>
    </xf>
    <xf numFmtId="0" fontId="21" fillId="0" borderId="6" xfId="4" applyFont="1" applyBorder="1" applyAlignment="1">
      <alignment horizontal="center" vertical="top" wrapText="1"/>
    </xf>
    <xf numFmtId="0" fontId="6" fillId="0" borderId="0" xfId="4" applyFont="1"/>
    <xf numFmtId="0" fontId="21" fillId="0" borderId="2" xfId="4" applyFont="1" applyBorder="1" applyAlignment="1">
      <alignment horizontal="center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0" fontId="6" fillId="0" borderId="2" xfId="4" applyFont="1" applyBorder="1" applyAlignment="1">
      <alignment horizontal="left"/>
    </xf>
    <xf numFmtId="0" fontId="11" fillId="0" borderId="2" xfId="4" applyBorder="1"/>
    <xf numFmtId="0" fontId="6" fillId="0" borderId="2" xfId="4" applyFont="1" applyBorder="1" applyAlignment="1">
      <alignment horizontal="left" wrapText="1"/>
    </xf>
    <xf numFmtId="0" fontId="11" fillId="0" borderId="0" xfId="4" applyAlignment="1">
      <alignment horizontal="left"/>
    </xf>
    <xf numFmtId="0" fontId="10" fillId="0" borderId="0" xfId="4" applyFont="1"/>
    <xf numFmtId="0" fontId="11" fillId="0" borderId="0" xfId="5"/>
    <xf numFmtId="0" fontId="7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19" fillId="0" borderId="2" xfId="5" applyFont="1" applyBorder="1" applyAlignment="1">
      <alignment horizontal="center" vertical="top" wrapText="1"/>
    </xf>
    <xf numFmtId="0" fontId="19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top" wrapText="1"/>
    </xf>
    <xf numFmtId="0" fontId="17" fillId="0" borderId="2" xfId="5" applyFont="1" applyBorder="1" applyAlignment="1">
      <alignment horizontal="center" vertical="top" wrapText="1"/>
    </xf>
    <xf numFmtId="0" fontId="17" fillId="0" borderId="0" xfId="5" applyFont="1" applyAlignment="1">
      <alignment horizontal="left"/>
    </xf>
    <xf numFmtId="0" fontId="5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Border="1" applyAlignment="1"/>
    <xf numFmtId="0" fontId="39" fillId="0" borderId="1" xfId="0" applyFont="1" applyBorder="1" applyAlignment="1">
      <alignment vertical="top" wrapText="1"/>
    </xf>
    <xf numFmtId="0" fontId="39" fillId="3" borderId="1" xfId="0" applyFont="1" applyFill="1" applyBorder="1" applyAlignment="1">
      <alignment vertical="center" wrapText="1"/>
    </xf>
    <xf numFmtId="0" fontId="40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4" fillId="0" borderId="0" xfId="0" applyFont="1"/>
    <xf numFmtId="0" fontId="6" fillId="0" borderId="0" xfId="1" applyFont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10" fillId="0" borderId="0" xfId="1" applyFont="1"/>
    <xf numFmtId="0" fontId="6" fillId="0" borderId="0" xfId="1" applyFont="1" applyAlignment="1"/>
    <xf numFmtId="0" fontId="6" fillId="0" borderId="7" xfId="1" applyFont="1" applyBorder="1" applyAlignment="1"/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/>
    </xf>
    <xf numFmtId="0" fontId="40" fillId="0" borderId="2" xfId="0" applyFont="1" applyBorder="1" applyAlignment="1">
      <alignment horizontal="center" vertical="top" wrapText="1"/>
    </xf>
    <xf numFmtId="0" fontId="6" fillId="0" borderId="2" xfId="1" applyFont="1" applyBorder="1" applyAlignment="1"/>
    <xf numFmtId="0" fontId="17" fillId="0" borderId="0" xfId="1" applyFont="1" applyBorder="1" applyAlignment="1"/>
    <xf numFmtId="0" fontId="6" fillId="0" borderId="2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21" fillId="0" borderId="0" xfId="1" applyFont="1"/>
    <xf numFmtId="0" fontId="19" fillId="0" borderId="0" xfId="1" applyFont="1" applyBorder="1" applyAlignment="1">
      <alignment wrapText="1"/>
    </xf>
    <xf numFmtId="0" fontId="6" fillId="3" borderId="2" xfId="1" quotePrefix="1" applyFont="1" applyFill="1" applyBorder="1" applyAlignment="1">
      <alignment horizontal="center" vertical="center" wrapText="1"/>
    </xf>
    <xf numFmtId="0" fontId="21" fillId="3" borderId="3" xfId="1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36" fillId="0" borderId="0" xfId="0" applyFont="1" applyAlignment="1"/>
    <xf numFmtId="0" fontId="37" fillId="0" borderId="0" xfId="0" applyFont="1" applyAlignment="1"/>
    <xf numFmtId="0" fontId="40" fillId="0" borderId="0" xfId="0" applyFont="1" applyBorder="1" applyAlignment="1"/>
    <xf numFmtId="0" fontId="39" fillId="0" borderId="2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/>
    </xf>
    <xf numFmtId="0" fontId="56" fillId="0" borderId="2" xfId="0" applyFont="1" applyBorder="1" applyAlignment="1">
      <alignment vertical="top" wrapText="1"/>
    </xf>
    <xf numFmtId="0" fontId="53" fillId="0" borderId="2" xfId="0" applyFont="1" applyBorder="1" applyAlignment="1">
      <alignment horizontal="center"/>
    </xf>
    <xf numFmtId="0" fontId="58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1" fillId="0" borderId="2" xfId="0" applyFont="1" applyBorder="1" applyAlignment="1">
      <alignment vertical="top" wrapText="1"/>
    </xf>
    <xf numFmtId="0" fontId="61" fillId="0" borderId="2" xfId="0" applyFont="1" applyBorder="1" applyAlignment="1">
      <alignment horizontal="center" vertical="top" wrapText="1"/>
    </xf>
    <xf numFmtId="0" fontId="52" fillId="0" borderId="0" xfId="0" applyFont="1"/>
    <xf numFmtId="0" fontId="62" fillId="0" borderId="2" xfId="0" applyFont="1" applyBorder="1" applyAlignment="1">
      <alignment vertical="center" wrapText="1"/>
    </xf>
    <xf numFmtId="0" fontId="62" fillId="0" borderId="2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vertical="center" wrapText="1"/>
    </xf>
    <xf numFmtId="0" fontId="52" fillId="0" borderId="2" xfId="0" applyFont="1" applyBorder="1" applyAlignment="1">
      <alignment vertical="top" wrapText="1"/>
    </xf>
    <xf numFmtId="0" fontId="52" fillId="0" borderId="5" xfId="0" applyFont="1" applyBorder="1" applyAlignment="1">
      <alignment horizontal="center" vertical="top" wrapText="1"/>
    </xf>
    <xf numFmtId="0" fontId="62" fillId="0" borderId="5" xfId="0" applyFont="1" applyBorder="1" applyAlignment="1">
      <alignment vertical="center" wrapText="1"/>
    </xf>
    <xf numFmtId="0" fontId="52" fillId="0" borderId="2" xfId="0" applyFont="1" applyBorder="1"/>
    <xf numFmtId="0" fontId="62" fillId="0" borderId="2" xfId="0" applyFont="1" applyBorder="1" applyAlignment="1">
      <alignment horizontal="center" vertical="center" wrapText="1"/>
    </xf>
    <xf numFmtId="0" fontId="9" fillId="0" borderId="0" xfId="1" applyFont="1" applyAlignment="1"/>
    <xf numFmtId="0" fontId="36" fillId="0" borderId="0" xfId="0" applyFont="1" applyAlignment="1">
      <alignment horizontal="right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4" borderId="0" xfId="0" applyFont="1" applyFill="1"/>
    <xf numFmtId="0" fontId="16" fillId="4" borderId="0" xfId="0" applyFont="1" applyFill="1"/>
    <xf numFmtId="0" fontId="6" fillId="4" borderId="0" xfId="0" applyFont="1" applyFill="1"/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11" fillId="3" borderId="0" xfId="1" applyFont="1" applyFill="1"/>
    <xf numFmtId="0" fontId="9" fillId="3" borderId="0" xfId="1" applyFont="1" applyFill="1" applyAlignment="1"/>
    <xf numFmtId="0" fontId="21" fillId="3" borderId="2" xfId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2" xfId="0" quotePrefix="1" applyFont="1" applyFill="1" applyBorder="1" applyAlignment="1">
      <alignment horizontal="center"/>
    </xf>
    <xf numFmtId="0" fontId="11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/>
    <xf numFmtId="0" fontId="6" fillId="0" borderId="0" xfId="3" applyFont="1" applyAlignment="1"/>
    <xf numFmtId="0" fontId="21" fillId="0" borderId="0" xfId="3" applyFont="1" applyAlignment="1">
      <alignment horizontal="right"/>
    </xf>
    <xf numFmtId="0" fontId="14" fillId="0" borderId="2" xfId="0" applyFont="1" applyBorder="1" applyAlignment="1">
      <alignment horizontal="center"/>
    </xf>
    <xf numFmtId="0" fontId="52" fillId="0" borderId="2" xfId="1" applyFont="1" applyBorder="1"/>
    <xf numFmtId="0" fontId="61" fillId="0" borderId="2" xfId="1" applyFont="1" applyBorder="1"/>
    <xf numFmtId="0" fontId="52" fillId="0" borderId="0" xfId="1" applyFont="1" applyBorder="1"/>
    <xf numFmtId="0" fontId="52" fillId="0" borderId="2" xfId="1" applyFont="1" applyBorder="1" applyAlignment="1">
      <alignment horizontal="center"/>
    </xf>
    <xf numFmtId="0" fontId="38" fillId="3" borderId="0" xfId="0" applyFont="1" applyFill="1"/>
    <xf numFmtId="0" fontId="52" fillId="3" borderId="2" xfId="0" applyFont="1" applyFill="1" applyBorder="1" applyAlignment="1">
      <alignment horizontal="center" vertical="top" wrapText="1"/>
    </xf>
    <xf numFmtId="0" fontId="39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38" fillId="0" borderId="2" xfId="0" quotePrefix="1" applyFont="1" applyBorder="1" applyAlignment="1">
      <alignment horizontal="center" vertical="top" wrapText="1"/>
    </xf>
    <xf numFmtId="0" fontId="14" fillId="3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44" fillId="0" borderId="0" xfId="0" applyFont="1" applyAlignment="1"/>
    <xf numFmtId="0" fontId="19" fillId="0" borderId="0" xfId="0" applyFont="1" applyAlignment="1"/>
    <xf numFmtId="0" fontId="52" fillId="0" borderId="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/>
    <xf numFmtId="0" fontId="39" fillId="3" borderId="1" xfId="0" applyFont="1" applyFill="1" applyBorder="1" applyAlignment="1">
      <alignment horizontal="center" vertical="top" wrapText="1"/>
    </xf>
    <xf numFmtId="0" fontId="6" fillId="0" borderId="0" xfId="2" applyFont="1"/>
    <xf numFmtId="0" fontId="6" fillId="0" borderId="0" xfId="2" applyFont="1" applyAlignment="1">
      <alignment horizontal="center" vertical="top" wrapText="1"/>
    </xf>
    <xf numFmtId="0" fontId="6" fillId="0" borderId="0" xfId="2" applyFont="1" applyAlignment="1"/>
    <xf numFmtId="0" fontId="6" fillId="0" borderId="0" xfId="2" applyFont="1" applyAlignment="1">
      <alignment horizontal="center"/>
    </xf>
    <xf numFmtId="0" fontId="36" fillId="3" borderId="0" xfId="0" applyFont="1" applyFill="1" applyAlignment="1">
      <alignment horizontal="center"/>
    </xf>
    <xf numFmtId="0" fontId="40" fillId="3" borderId="2" xfId="0" quotePrefix="1" applyFont="1" applyFill="1" applyBorder="1" applyAlignment="1">
      <alignment horizontal="center" vertical="top" wrapText="1"/>
    </xf>
    <xf numFmtId="0" fontId="18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11" fillId="0" borderId="0" xfId="3" applyFont="1" applyBorder="1"/>
    <xf numFmtId="0" fontId="11" fillId="0" borderId="2" xfId="3" applyFont="1" applyBorder="1" applyAlignment="1">
      <alignment horizontal="center"/>
    </xf>
    <xf numFmtId="0" fontId="6" fillId="0" borderId="0" xfId="3" applyFont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1" fillId="0" borderId="0" xfId="1" applyBorder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center" wrapText="1"/>
    </xf>
    <xf numFmtId="0" fontId="62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vertical="center" wrapText="1"/>
    </xf>
    <xf numFmtId="0" fontId="16" fillId="3" borderId="0" xfId="0" applyFont="1" applyFill="1"/>
    <xf numFmtId="0" fontId="14" fillId="0" borderId="2" xfId="3" applyFont="1" applyBorder="1" applyAlignment="1">
      <alignment horizontal="center" vertical="top" wrapText="1"/>
    </xf>
    <xf numFmtId="0" fontId="21" fillId="0" borderId="2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center" vertical="top" wrapText="1"/>
    </xf>
    <xf numFmtId="0" fontId="21" fillId="0" borderId="4" xfId="3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21" fillId="4" borderId="0" xfId="0" applyFont="1" applyFill="1"/>
    <xf numFmtId="0" fontId="31" fillId="0" borderId="2" xfId="1" applyFont="1" applyBorder="1" applyAlignment="1">
      <alignment horizontal="center" vertical="top" wrapText="1"/>
    </xf>
    <xf numFmtId="0" fontId="48" fillId="0" borderId="0" xfId="1" applyFont="1" applyAlignment="1">
      <alignment horizontal="center"/>
    </xf>
    <xf numFmtId="0" fontId="31" fillId="0" borderId="2" xfId="1" applyFont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39" fillId="3" borderId="12" xfId="0" applyFont="1" applyFill="1" applyBorder="1" applyAlignment="1">
      <alignment horizontal="center" vertical="top" wrapText="1"/>
    </xf>
    <xf numFmtId="0" fontId="40" fillId="0" borderId="5" xfId="0" quotePrefix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0" xfId="1" applyFont="1" applyAlignment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12" fillId="3" borderId="0" xfId="0" applyFont="1" applyFill="1" applyAlignment="1">
      <alignment wrapText="1"/>
    </xf>
    <xf numFmtId="0" fontId="11" fillId="0" borderId="0" xfId="3" applyAlignment="1">
      <alignment horizontal="center"/>
    </xf>
    <xf numFmtId="0" fontId="66" fillId="0" borderId="2" xfId="6" applyBorder="1"/>
    <xf numFmtId="0" fontId="66" fillId="0" borderId="2" xfId="6" applyBorder="1" applyAlignment="1">
      <alignment horizontal="left"/>
    </xf>
    <xf numFmtId="0" fontId="66" fillId="0" borderId="2" xfId="6" applyFill="1" applyBorder="1"/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left"/>
    </xf>
    <xf numFmtId="0" fontId="53" fillId="0" borderId="0" xfId="3" applyFont="1" applyAlignment="1">
      <alignment horizontal="center"/>
    </xf>
    <xf numFmtId="0" fontId="38" fillId="0" borderId="0" xfId="3" applyFont="1"/>
    <xf numFmtId="0" fontId="39" fillId="0" borderId="0" xfId="3" applyFont="1"/>
    <xf numFmtId="0" fontId="11" fillId="0" borderId="0" xfId="3" applyAlignment="1">
      <alignment horizontal="right"/>
    </xf>
    <xf numFmtId="0" fontId="65" fillId="3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1" fillId="0" borderId="2" xfId="3" applyBorder="1" applyAlignment="1">
      <alignment horizontal="center" vertical="center" wrapText="1"/>
    </xf>
    <xf numFmtId="0" fontId="11" fillId="3" borderId="2" xfId="3" applyFill="1" applyBorder="1" applyAlignment="1">
      <alignment horizontal="center" vertical="center" wrapText="1"/>
    </xf>
    <xf numFmtId="0" fontId="64" fillId="3" borderId="2" xfId="3" applyFont="1" applyFill="1" applyBorder="1" applyAlignment="1">
      <alignment horizontal="center" vertical="center" wrapText="1"/>
    </xf>
    <xf numFmtId="0" fontId="11" fillId="3" borderId="2" xfId="3" applyFill="1" applyBorder="1"/>
    <xf numFmtId="0" fontId="52" fillId="0" borderId="0" xfId="3" applyFont="1" applyAlignment="1">
      <alignment horizontal="center"/>
    </xf>
    <xf numFmtId="0" fontId="11" fillId="0" borderId="0" xfId="3" applyAlignment="1">
      <alignment vertical="center"/>
    </xf>
    <xf numFmtId="0" fontId="62" fillId="0" borderId="0" xfId="3" applyFont="1" applyAlignment="1">
      <alignment horizontal="left" vertical="center"/>
    </xf>
    <xf numFmtId="0" fontId="62" fillId="0" borderId="0" xfId="3" applyFont="1" applyAlignment="1">
      <alignment vertical="center"/>
    </xf>
    <xf numFmtId="0" fontId="6" fillId="0" borderId="0" xfId="7" applyFont="1"/>
    <xf numFmtId="0" fontId="6" fillId="0" borderId="0" xfId="7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1" applyFont="1" applyBorder="1" applyAlignment="1"/>
    <xf numFmtId="0" fontId="6" fillId="0" borderId="9" xfId="1" applyFont="1" applyBorder="1" applyAlignment="1"/>
    <xf numFmtId="0" fontId="6" fillId="0" borderId="6" xfId="1" applyFont="1" applyBorder="1" applyAlignment="1"/>
    <xf numFmtId="0" fontId="40" fillId="0" borderId="2" xfId="3" applyFont="1" applyBorder="1" applyAlignment="1">
      <alignment horizontal="center" vertical="top" wrapText="1"/>
    </xf>
    <xf numFmtId="0" fontId="11" fillId="0" borderId="2" xfId="1" applyFont="1" applyBorder="1" applyAlignment="1">
      <alignment vertical="top" wrapText="1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6" fillId="0" borderId="13" xfId="1" applyFont="1" applyBorder="1"/>
    <xf numFmtId="0" fontId="70" fillId="3" borderId="2" xfId="2" applyFont="1" applyFill="1" applyBorder="1"/>
    <xf numFmtId="0" fontId="70" fillId="3" borderId="2" xfId="2" applyFont="1" applyFill="1" applyBorder="1" applyAlignment="1">
      <alignment wrapText="1"/>
    </xf>
    <xf numFmtId="0" fontId="70" fillId="0" borderId="2" xfId="2" applyFont="1" applyFill="1" applyBorder="1"/>
    <xf numFmtId="0" fontId="11" fillId="0" borderId="2" xfId="1" applyFont="1" applyBorder="1" applyAlignment="1">
      <alignment vertical="center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vertical="top" wrapText="1"/>
    </xf>
    <xf numFmtId="0" fontId="71" fillId="0" borderId="2" xfId="0" applyFont="1" applyFill="1" applyBorder="1"/>
    <xf numFmtId="0" fontId="71" fillId="0" borderId="2" xfId="0" applyFont="1" applyFill="1" applyBorder="1" applyAlignment="1">
      <alignment horizontal="center"/>
    </xf>
    <xf numFmtId="0" fontId="71" fillId="0" borderId="2" xfId="0" applyFont="1" applyFill="1" applyBorder="1" applyAlignment="1">
      <alignment wrapText="1"/>
    </xf>
    <xf numFmtId="0" fontId="17" fillId="0" borderId="2" xfId="0" applyFont="1" applyBorder="1" applyAlignment="1">
      <alignment horizontal="left" vertical="center"/>
    </xf>
    <xf numFmtId="1" fontId="17" fillId="0" borderId="2" xfId="3" applyNumberFormat="1" applyFont="1" applyBorder="1" applyAlignment="1">
      <alignment horizontal="center" vertical="center"/>
    </xf>
    <xf numFmtId="1" fontId="11" fillId="0" borderId="2" xfId="3" applyNumberFormat="1" applyBorder="1"/>
    <xf numFmtId="0" fontId="11" fillId="0" borderId="2" xfId="3" quotePrefix="1" applyBorder="1" applyAlignment="1"/>
    <xf numFmtId="0" fontId="17" fillId="0" borderId="2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1" fontId="19" fillId="0" borderId="2" xfId="3" applyNumberFormat="1" applyFont="1" applyBorder="1" applyAlignment="1">
      <alignment horizontal="center" vertical="center"/>
    </xf>
    <xf numFmtId="0" fontId="17" fillId="0" borderId="2" xfId="3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8" fillId="0" borderId="2" xfId="1" applyFont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38" fillId="0" borderId="2" xfId="1" quotePrefix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12" fillId="0" borderId="0" xfId="1" applyFont="1" applyBorder="1" applyAlignment="1"/>
    <xf numFmtId="0" fontId="73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74" fillId="0" borderId="2" xfId="0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>
      <alignment horizontal="center"/>
    </xf>
    <xf numFmtId="1" fontId="75" fillId="0" borderId="2" xfId="0" applyNumberFormat="1" applyFont="1" applyFill="1" applyBorder="1" applyAlignment="1">
      <alignment horizontal="center"/>
    </xf>
    <xf numFmtId="0" fontId="71" fillId="0" borderId="2" xfId="0" applyFont="1" applyFill="1" applyBorder="1" applyAlignment="1">
      <alignment horizontal="center" vertical="center"/>
    </xf>
    <xf numFmtId="1" fontId="74" fillId="3" borderId="2" xfId="0" applyNumberFormat="1" applyFont="1" applyFill="1" applyBorder="1" applyAlignment="1">
      <alignment horizontal="center"/>
    </xf>
    <xf numFmtId="0" fontId="71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2" xfId="0" quotePrefix="1" applyFont="1" applyBorder="1" applyAlignment="1">
      <alignment horizontal="center"/>
    </xf>
    <xf numFmtId="0" fontId="49" fillId="0" borderId="2" xfId="0" quotePrefix="1" applyFont="1" applyBorder="1" applyAlignment="1">
      <alignment horizontal="center" vertical="top" wrapText="1"/>
    </xf>
    <xf numFmtId="0" fontId="76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vertical="center"/>
    </xf>
    <xf numFmtId="0" fontId="23" fillId="0" borderId="3" xfId="1" applyFont="1" applyBorder="1" applyAlignment="1"/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71" fillId="0" borderId="8" xfId="0" applyFont="1" applyFill="1" applyBorder="1"/>
    <xf numFmtId="0" fontId="71" fillId="0" borderId="5" xfId="0" applyFont="1" applyFill="1" applyBorder="1"/>
    <xf numFmtId="0" fontId="79" fillId="0" borderId="5" xfId="0" applyFont="1" applyFill="1" applyBorder="1" applyAlignment="1">
      <alignment horizontal="center" wrapText="1"/>
    </xf>
    <xf numFmtId="0" fontId="62" fillId="0" borderId="2" xfId="0" applyFont="1" applyBorder="1" applyAlignment="1">
      <alignment horizontal="left" vertical="top" wrapText="1"/>
    </xf>
    <xf numFmtId="0" fontId="81" fillId="0" borderId="2" xfId="0" applyFont="1" applyBorder="1" applyAlignment="1">
      <alignment horizontal="center" vertical="center" wrapText="1"/>
    </xf>
    <xf numFmtId="14" fontId="81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62" fillId="0" borderId="5" xfId="0" applyNumberFormat="1" applyFont="1" applyBorder="1" applyAlignment="1">
      <alignment horizontal="center" vertical="center" wrapText="1"/>
    </xf>
    <xf numFmtId="0" fontId="17" fillId="0" borderId="2" xfId="8" applyFont="1" applyBorder="1" applyAlignment="1">
      <alignment horizontal="left" vertical="center" wrapText="1"/>
    </xf>
    <xf numFmtId="0" fontId="17" fillId="0" borderId="2" xfId="8" applyFont="1" applyBorder="1" applyAlignment="1">
      <alignment horizontal="left" vertical="center"/>
    </xf>
    <xf numFmtId="0" fontId="11" fillId="0" borderId="2" xfId="8" applyBorder="1"/>
    <xf numFmtId="0" fontId="83" fillId="0" borderId="2" xfId="0" applyFont="1" applyFill="1" applyBorder="1"/>
    <xf numFmtId="0" fontId="68" fillId="3" borderId="2" xfId="0" applyFont="1" applyFill="1" applyBorder="1" applyAlignment="1">
      <alignment vertical="center"/>
    </xf>
    <xf numFmtId="0" fontId="68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11" fillId="0" borderId="0" xfId="0" applyFont="1"/>
    <xf numFmtId="0" fontId="73" fillId="0" borderId="2" xfId="0" applyFont="1" applyFill="1" applyBorder="1" applyAlignment="1">
      <alignment horizontal="center"/>
    </xf>
    <xf numFmtId="2" fontId="6" fillId="0" borderId="0" xfId="2" applyNumberFormat="1" applyFont="1"/>
    <xf numFmtId="0" fontId="40" fillId="0" borderId="0" xfId="0" quotePrefix="1" applyFont="1" applyBorder="1" applyAlignment="1">
      <alignment vertical="center" wrapText="1"/>
    </xf>
    <xf numFmtId="0" fontId="51" fillId="0" borderId="5" xfId="0" applyFont="1" applyBorder="1" applyAlignment="1">
      <alignment horizontal="center"/>
    </xf>
    <xf numFmtId="0" fontId="0" fillId="0" borderId="3" xfId="0" applyBorder="1"/>
    <xf numFmtId="0" fontId="59" fillId="0" borderId="2" xfId="10" applyFont="1" applyBorder="1" applyAlignment="1">
      <alignment horizontal="center"/>
    </xf>
    <xf numFmtId="0" fontId="3" fillId="0" borderId="0" xfId="10"/>
    <xf numFmtId="0" fontId="39" fillId="0" borderId="2" xfId="10" applyFont="1" applyBorder="1" applyAlignment="1"/>
    <xf numFmtId="0" fontId="6" fillId="0" borderId="2" xfId="10" applyFont="1" applyBorder="1" applyAlignment="1">
      <alignment horizontal="center" vertical="top"/>
    </xf>
    <xf numFmtId="0" fontId="38" fillId="0" borderId="2" xfId="10" quotePrefix="1" applyFont="1" applyBorder="1" applyAlignment="1">
      <alignment horizontal="center" vertical="top" wrapText="1"/>
    </xf>
    <xf numFmtId="0" fontId="11" fillId="0" borderId="2" xfId="10" applyFont="1" applyBorder="1"/>
    <xf numFmtId="0" fontId="6" fillId="0" borderId="0" xfId="11" applyFont="1"/>
    <xf numFmtId="0" fontId="10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1" fillId="0" borderId="0" xfId="0" applyFont="1"/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0" fillId="0" borderId="0" xfId="0"/>
    <xf numFmtId="2" fontId="71" fillId="0" borderId="2" xfId="0" applyNumberFormat="1" applyFont="1" applyFill="1" applyBorder="1" applyAlignment="1">
      <alignment horizontal="center" vertical="center"/>
    </xf>
    <xf numFmtId="2" fontId="73" fillId="0" borderId="2" xfId="0" applyNumberFormat="1" applyFont="1" applyFill="1" applyBorder="1" applyAlignment="1">
      <alignment horizontal="right"/>
    </xf>
    <xf numFmtId="2" fontId="73" fillId="0" borderId="5" xfId="0" applyNumberFormat="1" applyFont="1" applyFill="1" applyBorder="1"/>
    <xf numFmtId="2" fontId="71" fillId="0" borderId="2" xfId="0" applyNumberFormat="1" applyFont="1" applyFill="1" applyBorder="1" applyAlignment="1">
      <alignment horizontal="right"/>
    </xf>
    <xf numFmtId="2" fontId="73" fillId="0" borderId="2" xfId="0" applyNumberFormat="1" applyFont="1" applyFill="1" applyBorder="1" applyAlignment="1">
      <alignment horizontal="center"/>
    </xf>
    <xf numFmtId="0" fontId="16" fillId="0" borderId="2" xfId="0" applyFont="1" applyBorder="1"/>
    <xf numFmtId="0" fontId="84" fillId="0" borderId="2" xfId="0" applyFont="1" applyFill="1" applyBorder="1" applyAlignment="1">
      <alignment horizontal="center"/>
    </xf>
    <xf numFmtId="0" fontId="84" fillId="0" borderId="2" xfId="0" applyFont="1" applyFill="1" applyBorder="1"/>
    <xf numFmtId="0" fontId="84" fillId="0" borderId="2" xfId="0" applyFont="1" applyFill="1" applyBorder="1" applyAlignment="1">
      <alignment wrapText="1"/>
    </xf>
    <xf numFmtId="0" fontId="65" fillId="0" borderId="2" xfId="0" applyFont="1" applyBorder="1"/>
    <xf numFmtId="0" fontId="6" fillId="0" borderId="2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65" fillId="0" borderId="6" xfId="0" applyFont="1" applyBorder="1"/>
    <xf numFmtId="1" fontId="85" fillId="0" borderId="2" xfId="0" applyNumberFormat="1" applyFont="1" applyFill="1" applyBorder="1" applyAlignment="1">
      <alignment horizontal="left" vertical="center" wrapText="1"/>
    </xf>
    <xf numFmtId="0" fontId="65" fillId="0" borderId="0" xfId="0" applyFont="1"/>
    <xf numFmtId="0" fontId="52" fillId="0" borderId="2" xfId="0" applyFont="1" applyFill="1" applyBorder="1" applyAlignment="1">
      <alignment vertical="center" wrapText="1"/>
    </xf>
    <xf numFmtId="0" fontId="19" fillId="0" borderId="2" xfId="0" applyFont="1" applyBorder="1"/>
    <xf numFmtId="0" fontId="19" fillId="0" borderId="0" xfId="0" applyFont="1" applyFill="1" applyBorder="1"/>
    <xf numFmtId="0" fontId="11" fillId="0" borderId="0" xfId="0" applyFont="1" applyAlignment="1"/>
    <xf numFmtId="0" fontId="76" fillId="0" borderId="2" xfId="0" applyFont="1" applyFill="1" applyBorder="1" applyAlignment="1">
      <alignment horizontal="center"/>
    </xf>
    <xf numFmtId="1" fontId="76" fillId="0" borderId="2" xfId="0" applyNumberFormat="1" applyFont="1" applyFill="1" applyBorder="1" applyAlignment="1">
      <alignment horizontal="center"/>
    </xf>
    <xf numFmtId="1" fontId="86" fillId="0" borderId="2" xfId="0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wrapText="1"/>
    </xf>
    <xf numFmtId="1" fontId="65" fillId="0" borderId="2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1" fontId="11" fillId="0" borderId="0" xfId="0" applyNumberFormat="1" applyFont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0" fillId="0" borderId="2" xfId="3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2" fontId="11" fillId="0" borderId="0" xfId="0" applyNumberFormat="1" applyFont="1" applyBorder="1"/>
    <xf numFmtId="2" fontId="11" fillId="0" borderId="0" xfId="0" applyNumberFormat="1" applyFont="1"/>
    <xf numFmtId="2" fontId="11" fillId="0" borderId="0" xfId="0" applyNumberFormat="1" applyFont="1" applyAlignment="1">
      <alignment vertical="top" wrapText="1"/>
    </xf>
    <xf numFmtId="0" fontId="0" fillId="0" borderId="2" xfId="0" applyFont="1" applyBorder="1"/>
    <xf numFmtId="0" fontId="17" fillId="0" borderId="2" xfId="3" applyFont="1" applyBorder="1" applyAlignment="1">
      <alignment vertical="center" wrapText="1"/>
    </xf>
    <xf numFmtId="2" fontId="19" fillId="0" borderId="2" xfId="3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top" wrapText="1"/>
    </xf>
    <xf numFmtId="0" fontId="0" fillId="0" borderId="0" xfId="0"/>
    <xf numFmtId="0" fontId="6" fillId="0" borderId="2" xfId="1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/>
    </xf>
    <xf numFmtId="0" fontId="52" fillId="3" borderId="2" xfId="0" applyFont="1" applyFill="1" applyBorder="1"/>
    <xf numFmtId="1" fontId="61" fillId="0" borderId="5" xfId="0" applyNumberFormat="1" applyFont="1" applyBorder="1" applyAlignment="1">
      <alignment horizontal="center" vertical="center"/>
    </xf>
    <xf numFmtId="1" fontId="61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7" fillId="0" borderId="2" xfId="10" applyFont="1" applyBorder="1" applyAlignment="1">
      <alignment horizontal="center" vertical="center" wrapText="1"/>
    </xf>
    <xf numFmtId="0" fontId="52" fillId="0" borderId="2" xfId="10" applyFont="1" applyBorder="1"/>
    <xf numFmtId="0" fontId="39" fillId="0" borderId="2" xfId="10" applyFont="1" applyBorder="1"/>
    <xf numFmtId="0" fontId="38" fillId="0" borderId="2" xfId="10" applyFont="1" applyBorder="1" applyAlignment="1">
      <alignment horizontal="center" vertical="center" wrapText="1"/>
    </xf>
    <xf numFmtId="0" fontId="38" fillId="0" borderId="2" xfId="10" quotePrefix="1" applyFon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/>
    </xf>
    <xf numFmtId="0" fontId="11" fillId="0" borderId="0" xfId="0" applyFont="1"/>
    <xf numFmtId="0" fontId="38" fillId="0" borderId="1" xfId="10" applyFont="1" applyBorder="1" applyAlignment="1">
      <alignment horizontal="center" vertical="center" wrapText="1"/>
    </xf>
    <xf numFmtId="0" fontId="38" fillId="0" borderId="3" xfId="10" applyFont="1" applyBorder="1" applyAlignment="1">
      <alignment horizontal="center" vertical="center" wrapText="1"/>
    </xf>
    <xf numFmtId="0" fontId="38" fillId="0" borderId="2" xfId="1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5" fillId="0" borderId="2" xfId="0" applyFont="1" applyFill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1" fontId="88" fillId="3" borderId="2" xfId="0" applyNumberFormat="1" applyFont="1" applyFill="1" applyBorder="1" applyAlignment="1">
      <alignment horizontal="center" vertical="center" wrapText="1"/>
    </xf>
    <xf numFmtId="0" fontId="61" fillId="3" borderId="2" xfId="0" applyFont="1" applyFill="1" applyBorder="1" applyAlignment="1">
      <alignment horizontal="center" vertical="center" wrapText="1"/>
    </xf>
    <xf numFmtId="0" fontId="61" fillId="5" borderId="2" xfId="0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2" fontId="11" fillId="0" borderId="2" xfId="4" applyNumberFormat="1" applyBorder="1"/>
    <xf numFmtId="0" fontId="6" fillId="0" borderId="6" xfId="4" applyFont="1" applyBorder="1" applyAlignment="1">
      <alignment horizontal="left"/>
    </xf>
    <xf numFmtId="0" fontId="6" fillId="0" borderId="2" xfId="4" quotePrefix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5" fillId="0" borderId="2" xfId="0" applyFont="1" applyFill="1" applyBorder="1" applyAlignment="1">
      <alignment horizontal="center"/>
    </xf>
    <xf numFmtId="0" fontId="73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0" fillId="0" borderId="0" xfId="0"/>
    <xf numFmtId="0" fontId="65" fillId="0" borderId="0" xfId="0" applyFont="1" applyBorder="1"/>
    <xf numFmtId="1" fontId="11" fillId="0" borderId="2" xfId="0" applyNumberFormat="1" applyFont="1" applyBorder="1"/>
    <xf numFmtId="1" fontId="76" fillId="0" borderId="2" xfId="0" applyNumberFormat="1" applyFont="1" applyFill="1" applyBorder="1" applyAlignment="1">
      <alignment horizontal="right"/>
    </xf>
    <xf numFmtId="1" fontId="0" fillId="0" borderId="2" xfId="0" applyNumberFormat="1" applyBorder="1"/>
    <xf numFmtId="1" fontId="6" fillId="0" borderId="2" xfId="0" applyNumberFormat="1" applyFont="1" applyBorder="1" applyAlignment="1">
      <alignment horizontal="center" vertical="top" wrapText="1"/>
    </xf>
    <xf numFmtId="0" fontId="40" fillId="0" borderId="2" xfId="0" quotePrefix="1" applyFont="1" applyBorder="1" applyAlignment="1">
      <alignment horizontal="right" vertical="top" wrapText="1"/>
    </xf>
    <xf numFmtId="2" fontId="65" fillId="4" borderId="2" xfId="0" applyNumberFormat="1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horizontal="center"/>
    </xf>
    <xf numFmtId="2" fontId="65" fillId="0" borderId="2" xfId="0" applyNumberFormat="1" applyFont="1" applyFill="1" applyBorder="1" applyAlignment="1">
      <alignment horizontal="center" vertical="top" wrapText="1"/>
    </xf>
    <xf numFmtId="2" fontId="76" fillId="0" borderId="2" xfId="0" applyNumberFormat="1" applyFont="1" applyFill="1" applyBorder="1" applyAlignment="1">
      <alignment horizontal="center" vertical="top" wrapText="1"/>
    </xf>
    <xf numFmtId="2" fontId="76" fillId="0" borderId="2" xfId="0" applyNumberFormat="1" applyFont="1" applyFill="1" applyBorder="1" applyAlignment="1">
      <alignment horizontal="center" vertical="center" wrapText="1"/>
    </xf>
    <xf numFmtId="2" fontId="7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7" fillId="0" borderId="2" xfId="0" applyFont="1" applyFill="1" applyBorder="1"/>
    <xf numFmtId="0" fontId="17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11" fillId="0" borderId="0" xfId="0" applyFont="1"/>
    <xf numFmtId="0" fontId="11" fillId="0" borderId="0" xfId="3" applyFont="1"/>
    <xf numFmtId="0" fontId="6" fillId="6" borderId="2" xfId="0" applyFont="1" applyFill="1" applyBorder="1" applyAlignment="1">
      <alignment horizontal="center" vertical="top"/>
    </xf>
    <xf numFmtId="2" fontId="11" fillId="3" borderId="2" xfId="0" applyNumberFormat="1" applyFont="1" applyFill="1" applyBorder="1"/>
    <xf numFmtId="0" fontId="6" fillId="0" borderId="2" xfId="0" applyFont="1" applyFill="1" applyBorder="1" applyAlignment="1">
      <alignment horizontal="center" vertical="top"/>
    </xf>
    <xf numFmtId="0" fontId="11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/>
    <xf numFmtId="0" fontId="11" fillId="0" borderId="2" xfId="0" applyFont="1" applyFill="1" applyBorder="1" applyAlignment="1"/>
    <xf numFmtId="0" fontId="6" fillId="3" borderId="2" xfId="0" applyFont="1" applyFill="1" applyBorder="1"/>
    <xf numFmtId="0" fontId="6" fillId="3" borderId="2" xfId="0" applyFont="1" applyFill="1" applyBorder="1" applyAlignment="1"/>
    <xf numFmtId="1" fontId="73" fillId="0" borderId="2" xfId="0" applyNumberFormat="1" applyFont="1" applyFill="1" applyBorder="1" applyAlignment="1">
      <alignment horizontal="center"/>
    </xf>
    <xf numFmtId="2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/>
    </xf>
    <xf numFmtId="2" fontId="17" fillId="0" borderId="2" xfId="3" applyNumberFormat="1" applyFont="1" applyBorder="1" applyAlignment="1">
      <alignment vertical="center" wrapText="1"/>
    </xf>
    <xf numFmtId="2" fontId="11" fillId="0" borderId="0" xfId="3" applyNumberFormat="1" applyFont="1"/>
    <xf numFmtId="2" fontId="19" fillId="0" borderId="2" xfId="3" applyNumberFormat="1" applyFont="1" applyBorder="1" applyAlignment="1">
      <alignment vertical="center"/>
    </xf>
    <xf numFmtId="2" fontId="17" fillId="0" borderId="2" xfId="3" applyNumberFormat="1" applyFont="1" applyBorder="1"/>
    <xf numFmtId="0" fontId="17" fillId="0" borderId="2" xfId="3" applyFont="1" applyBorder="1"/>
    <xf numFmtId="2" fontId="17" fillId="0" borderId="2" xfId="3" applyNumberFormat="1" applyFont="1" applyBorder="1" applyAlignment="1">
      <alignment vertical="center"/>
    </xf>
    <xf numFmtId="2" fontId="19" fillId="0" borderId="2" xfId="3" applyNumberFormat="1" applyFont="1" applyBorder="1"/>
    <xf numFmtId="0" fontId="19" fillId="0" borderId="2" xfId="3" applyFont="1" applyBorder="1"/>
    <xf numFmtId="165" fontId="17" fillId="0" borderId="2" xfId="3" applyNumberFormat="1" applyFont="1" applyBorder="1" applyAlignment="1">
      <alignment vertical="center"/>
    </xf>
    <xf numFmtId="2" fontId="11" fillId="0" borderId="0" xfId="3" applyNumberFormat="1" applyFont="1" applyBorder="1"/>
    <xf numFmtId="0" fontId="76" fillId="0" borderId="2" xfId="0" applyFont="1" applyBorder="1" applyAlignment="1">
      <alignment horizontal="center"/>
    </xf>
    <xf numFmtId="2" fontId="76" fillId="0" borderId="2" xfId="0" applyNumberFormat="1" applyFont="1" applyBorder="1" applyAlignment="1">
      <alignment horizontal="right"/>
    </xf>
    <xf numFmtId="2" fontId="76" fillId="0" borderId="2" xfId="0" applyNumberFormat="1" applyFont="1" applyBorder="1" applyAlignment="1">
      <alignment horizontal="center"/>
    </xf>
    <xf numFmtId="2" fontId="76" fillId="0" borderId="2" xfId="0" applyNumberFormat="1" applyFont="1" applyBorder="1"/>
    <xf numFmtId="0" fontId="76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76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1" fillId="0" borderId="0" xfId="0" applyFont="1"/>
    <xf numFmtId="0" fontId="0" fillId="0" borderId="0" xfId="0"/>
    <xf numFmtId="0" fontId="6" fillId="0" borderId="5" xfId="0" applyFont="1" applyBorder="1"/>
    <xf numFmtId="1" fontId="11" fillId="0" borderId="0" xfId="0" applyNumberFormat="1" applyFont="1" applyBorder="1"/>
    <xf numFmtId="1" fontId="76" fillId="0" borderId="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21" fillId="0" borderId="7" xfId="3" applyFont="1" applyBorder="1" applyAlignment="1"/>
    <xf numFmtId="0" fontId="40" fillId="0" borderId="10" xfId="0" applyFont="1" applyBorder="1" applyAlignment="1">
      <alignment horizontal="center" vertical="top" wrapText="1"/>
    </xf>
    <xf numFmtId="0" fontId="90" fillId="0" borderId="2" xfId="0" applyFont="1" applyBorder="1" applyAlignment="1">
      <alignment wrapText="1"/>
    </xf>
    <xf numFmtId="0" fontId="90" fillId="5" borderId="2" xfId="0" applyFont="1" applyFill="1" applyBorder="1" applyAlignment="1">
      <alignment wrapText="1"/>
    </xf>
    <xf numFmtId="0" fontId="91" fillId="0" borderId="2" xfId="0" applyFont="1" applyBorder="1" applyAlignment="1">
      <alignment wrapText="1"/>
    </xf>
    <xf numFmtId="0" fontId="92" fillId="0" borderId="2" xfId="0" applyFont="1" applyBorder="1" applyAlignment="1">
      <alignment wrapText="1"/>
    </xf>
    <xf numFmtId="0" fontId="90" fillId="0" borderId="2" xfId="0" applyFont="1" applyBorder="1" applyAlignment="1">
      <alignment vertical="center" wrapText="1"/>
    </xf>
    <xf numFmtId="0" fontId="17" fillId="0" borderId="2" xfId="0" applyFont="1" applyBorder="1"/>
    <xf numFmtId="0" fontId="19" fillId="0" borderId="2" xfId="1" applyFont="1" applyBorder="1" applyAlignment="1">
      <alignment vertical="top" wrapText="1"/>
    </xf>
    <xf numFmtId="0" fontId="16" fillId="0" borderId="2" xfId="0" applyFont="1" applyBorder="1" applyAlignment="1">
      <alignment vertical="center"/>
    </xf>
    <xf numFmtId="0" fontId="10" fillId="0" borderId="2" xfId="1" applyFont="1" applyBorder="1" applyAlignment="1">
      <alignment vertical="top" wrapText="1"/>
    </xf>
    <xf numFmtId="0" fontId="16" fillId="0" borderId="1" xfId="0" applyFont="1" applyBorder="1"/>
    <xf numFmtId="0" fontId="44" fillId="0" borderId="2" xfId="0" quotePrefix="1" applyFont="1" applyBorder="1" applyAlignment="1">
      <alignment horizontal="center" vertical="top" wrapText="1"/>
    </xf>
    <xf numFmtId="0" fontId="89" fillId="0" borderId="2" xfId="0" applyFont="1" applyBorder="1" applyAlignment="1">
      <alignment horizontal="right" wrapText="1"/>
    </xf>
    <xf numFmtId="0" fontId="89" fillId="0" borderId="2" xfId="0" applyFont="1" applyBorder="1" applyAlignment="1">
      <alignment horizontal="right" vertical="center" wrapText="1"/>
    </xf>
    <xf numFmtId="0" fontId="29" fillId="0" borderId="2" xfId="0" quotePrefix="1" applyFont="1" applyBorder="1" applyAlignment="1">
      <alignment horizontal="center" vertical="top" wrapText="1"/>
    </xf>
    <xf numFmtId="0" fontId="93" fillId="5" borderId="2" xfId="0" applyFont="1" applyFill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center" vertical="top" wrapText="1"/>
    </xf>
    <xf numFmtId="0" fontId="64" fillId="0" borderId="2" xfId="0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19" fillId="0" borderId="2" xfId="5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5" fillId="0" borderId="2" xfId="0" applyFont="1" applyFill="1" applyBorder="1" applyAlignment="1">
      <alignment horizontal="center"/>
    </xf>
    <xf numFmtId="1" fontId="53" fillId="0" borderId="0" xfId="0" applyNumberFormat="1" applyFont="1" applyAlignment="1">
      <alignment horizontal="center"/>
    </xf>
    <xf numFmtId="0" fontId="76" fillId="0" borderId="2" xfId="3" applyFont="1" applyBorder="1" applyAlignment="1">
      <alignment horizontal="center" vertical="center" wrapText="1"/>
    </xf>
    <xf numFmtId="0" fontId="68" fillId="0" borderId="2" xfId="3" applyFont="1" applyBorder="1" applyAlignment="1">
      <alignment vertical="center"/>
    </xf>
    <xf numFmtId="0" fontId="62" fillId="0" borderId="2" xfId="3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center" vertical="center" wrapText="1"/>
    </xf>
    <xf numFmtId="0" fontId="68" fillId="0" borderId="2" xfId="3" applyFont="1" applyBorder="1" applyAlignment="1">
      <alignment vertical="center" wrapText="1"/>
    </xf>
    <xf numFmtId="0" fontId="76" fillId="0" borderId="0" xfId="0" applyFont="1"/>
    <xf numFmtId="0" fontId="70" fillId="3" borderId="2" xfId="1" applyFont="1" applyFill="1" applyBorder="1"/>
    <xf numFmtId="0" fontId="70" fillId="0" borderId="2" xfId="1" applyFont="1" applyFill="1" applyBorder="1"/>
    <xf numFmtId="0" fontId="70" fillId="3" borderId="2" xfId="1" applyFont="1" applyFill="1" applyBorder="1" applyAlignment="1">
      <alignment wrapText="1"/>
    </xf>
    <xf numFmtId="0" fontId="94" fillId="0" borderId="2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center"/>
    </xf>
    <xf numFmtId="2" fontId="76" fillId="2" borderId="2" xfId="0" applyNumberFormat="1" applyFont="1" applyFill="1" applyBorder="1" applyAlignment="1"/>
    <xf numFmtId="0" fontId="94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23" fillId="0" borderId="2" xfId="7" applyFont="1" applyBorder="1" applyAlignment="1">
      <alignment horizontal="center"/>
    </xf>
    <xf numFmtId="0" fontId="72" fillId="3" borderId="2" xfId="8" applyFont="1" applyFill="1" applyBorder="1"/>
    <xf numFmtId="0" fontId="16" fillId="0" borderId="2" xfId="3" applyFont="1" applyBorder="1" applyAlignment="1">
      <alignment horizontal="center" vertical="center"/>
    </xf>
    <xf numFmtId="1" fontId="23" fillId="0" borderId="2" xfId="7" applyNumberFormat="1" applyFont="1" applyBorder="1"/>
    <xf numFmtId="1" fontId="17" fillId="0" borderId="2" xfId="3" applyNumberFormat="1" applyFont="1" applyBorder="1" applyAlignment="1">
      <alignment horizontal="center" vertical="center" wrapText="1"/>
    </xf>
    <xf numFmtId="0" fontId="23" fillId="0" borderId="2" xfId="7" applyFont="1" applyBorder="1"/>
    <xf numFmtId="0" fontId="23" fillId="0" borderId="3" xfId="7" applyFont="1" applyBorder="1" applyAlignment="1">
      <alignment horizontal="center"/>
    </xf>
    <xf numFmtId="0" fontId="72" fillId="3" borderId="3" xfId="8" applyFont="1" applyFill="1" applyBorder="1"/>
    <xf numFmtId="0" fontId="16" fillId="0" borderId="3" xfId="3" applyFont="1" applyBorder="1" applyAlignment="1">
      <alignment horizontal="center" vertical="center"/>
    </xf>
    <xf numFmtId="1" fontId="23" fillId="0" borderId="3" xfId="7" applyNumberFormat="1" applyFont="1" applyBorder="1"/>
    <xf numFmtId="1" fontId="17" fillId="0" borderId="3" xfId="3" applyNumberFormat="1" applyFont="1" applyBorder="1" applyAlignment="1">
      <alignment horizontal="center" vertical="center" wrapText="1"/>
    </xf>
    <xf numFmtId="0" fontId="23" fillId="0" borderId="3" xfId="7" applyFont="1" applyBorder="1"/>
    <xf numFmtId="0" fontId="72" fillId="3" borderId="2" xfId="8" applyFont="1" applyFill="1" applyBorder="1" applyAlignment="1">
      <alignment wrapText="1"/>
    </xf>
    <xf numFmtId="0" fontId="72" fillId="0" borderId="2" xfId="8" applyFont="1" applyFill="1" applyBorder="1"/>
    <xf numFmtId="1" fontId="24" fillId="0" borderId="2" xfId="7" applyNumberFormat="1" applyFont="1" applyBorder="1"/>
    <xf numFmtId="0" fontId="24" fillId="0" borderId="2" xfId="7" applyFont="1" applyBorder="1"/>
    <xf numFmtId="0" fontId="65" fillId="0" borderId="2" xfId="3" applyFont="1" applyBorder="1" applyAlignment="1">
      <alignment horizontal="left" vertical="center" wrapText="1"/>
    </xf>
    <xf numFmtId="0" fontId="65" fillId="0" borderId="2" xfId="3" applyFont="1" applyBorder="1" applyAlignment="1">
      <alignment horizontal="left" vertical="center"/>
    </xf>
    <xf numFmtId="0" fontId="65" fillId="0" borderId="2" xfId="3" applyFont="1" applyFill="1" applyBorder="1" applyAlignment="1">
      <alignment horizontal="left" vertical="center" wrapText="1"/>
    </xf>
    <xf numFmtId="0" fontId="95" fillId="0" borderId="2" xfId="3" applyFont="1" applyBorder="1" applyAlignment="1">
      <alignment horizontal="left" vertical="center" wrapText="1"/>
    </xf>
    <xf numFmtId="14" fontId="17" fillId="0" borderId="2" xfId="5" applyNumberFormat="1" applyFont="1" applyBorder="1" applyAlignment="1">
      <alignment horizontal="center" vertical="top" wrapText="1"/>
    </xf>
    <xf numFmtId="0" fontId="76" fillId="0" borderId="2" xfId="1" applyFont="1" applyBorder="1" applyAlignment="1">
      <alignment horizontal="center"/>
    </xf>
    <xf numFmtId="0" fontId="76" fillId="0" borderId="2" xfId="1" applyFont="1" applyBorder="1"/>
    <xf numFmtId="0" fontId="65" fillId="0" borderId="2" xfId="1" applyFont="1" applyBorder="1"/>
    <xf numFmtId="2" fontId="11" fillId="0" borderId="0" xfId="4" applyNumberFormat="1"/>
    <xf numFmtId="1" fontId="11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39" fillId="0" borderId="7" xfId="0" applyFont="1" applyBorder="1" applyAlignment="1">
      <alignment horizontal="right"/>
    </xf>
    <xf numFmtId="0" fontId="39" fillId="0" borderId="2" xfId="0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11" fillId="0" borderId="0" xfId="0" applyFont="1"/>
    <xf numFmtId="0" fontId="6" fillId="0" borderId="0" xfId="0" applyFont="1" applyBorder="1" applyAlignment="1">
      <alignment horizontal="right"/>
    </xf>
    <xf numFmtId="0" fontId="0" fillId="0" borderId="0" xfId="0"/>
    <xf numFmtId="0" fontId="96" fillId="0" borderId="2" xfId="0" quotePrefix="1" applyFont="1" applyBorder="1" applyAlignment="1">
      <alignment vertical="center" wrapText="1"/>
    </xf>
    <xf numFmtId="0" fontId="0" fillId="0" borderId="2" xfId="0" applyFill="1" applyBorder="1"/>
    <xf numFmtId="0" fontId="0" fillId="0" borderId="2" xfId="0" applyBorder="1" applyAlignment="1">
      <alignment horizontal="left" wrapText="1"/>
    </xf>
    <xf numFmtId="0" fontId="11" fillId="0" borderId="2" xfId="9" applyFont="1" applyBorder="1" applyAlignment="1">
      <alignment horizontal="center"/>
    </xf>
    <xf numFmtId="0" fontId="11" fillId="0" borderId="2" xfId="9" applyFont="1" applyBorder="1"/>
    <xf numFmtId="2" fontId="11" fillId="0" borderId="2" xfId="9" applyNumberFormat="1" applyFont="1" applyBorder="1"/>
    <xf numFmtId="1" fontId="11" fillId="0" borderId="2" xfId="8" applyNumberFormat="1" applyFont="1" applyBorder="1" applyAlignment="1"/>
    <xf numFmtId="1" fontId="11" fillId="0" borderId="2" xfId="8" applyNumberFormat="1" applyFont="1" applyBorder="1" applyAlignment="1">
      <alignment vertical="top" wrapText="1"/>
    </xf>
    <xf numFmtId="2" fontId="11" fillId="0" borderId="2" xfId="8" applyNumberFormat="1" applyFont="1" applyBorder="1" applyAlignment="1"/>
    <xf numFmtId="0" fontId="11" fillId="0" borderId="5" xfId="9" applyFont="1" applyBorder="1"/>
    <xf numFmtId="0" fontId="6" fillId="0" borderId="2" xfId="8" applyFont="1" applyBorder="1" applyAlignment="1">
      <alignment horizontal="center"/>
    </xf>
    <xf numFmtId="0" fontId="6" fillId="0" borderId="2" xfId="8" applyFont="1" applyBorder="1"/>
    <xf numFmtId="2" fontId="6" fillId="0" borderId="2" xfId="8" applyNumberFormat="1" applyFont="1" applyBorder="1"/>
    <xf numFmtId="0" fontId="17" fillId="0" borderId="2" xfId="0" applyFont="1" applyBorder="1" applyAlignment="1">
      <alignment horizontal="left" vertical="center" wrapText="1"/>
    </xf>
    <xf numFmtId="1" fontId="17" fillId="0" borderId="2" xfId="1" applyNumberFormat="1" applyFont="1" applyBorder="1"/>
    <xf numFmtId="2" fontId="17" fillId="0" borderId="2" xfId="1" applyNumberFormat="1" applyFont="1" applyBorder="1"/>
    <xf numFmtId="0" fontId="64" fillId="0" borderId="2" xfId="0" applyFont="1" applyBorder="1" applyAlignment="1">
      <alignment horizontal="left" vertical="center" wrapText="1"/>
    </xf>
    <xf numFmtId="1" fontId="64" fillId="0" borderId="2" xfId="1" applyNumberFormat="1" applyFont="1" applyBorder="1"/>
    <xf numFmtId="2" fontId="64" fillId="0" borderId="2" xfId="1" applyNumberFormat="1" applyFont="1" applyBorder="1"/>
    <xf numFmtId="0" fontId="64" fillId="0" borderId="2" xfId="0" applyFont="1" applyBorder="1" applyAlignment="1">
      <alignment horizontal="left" vertical="center"/>
    </xf>
    <xf numFmtId="1" fontId="6" fillId="0" borderId="2" xfId="0" applyNumberFormat="1" applyFont="1" applyBorder="1"/>
    <xf numFmtId="2" fontId="6" fillId="0" borderId="2" xfId="0" applyNumberFormat="1" applyFont="1" applyBorder="1"/>
    <xf numFmtId="1" fontId="10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97" fillId="0" borderId="2" xfId="0" applyFont="1" applyBorder="1" applyAlignment="1">
      <alignment vertical="center" wrapText="1"/>
    </xf>
    <xf numFmtId="0" fontId="97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97" fillId="0" borderId="2" xfId="0" applyFont="1" applyBorder="1" applyAlignment="1">
      <alignment horizontal="right" vertical="center" wrapText="1"/>
    </xf>
    <xf numFmtId="0" fontId="93" fillId="0" borderId="2" xfId="1" applyFont="1" applyBorder="1"/>
    <xf numFmtId="2" fontId="64" fillId="0" borderId="2" xfId="1" applyNumberFormat="1" applyFont="1" applyFill="1" applyBorder="1" applyAlignment="1">
      <alignment horizontal="right"/>
    </xf>
    <xf numFmtId="0" fontId="64" fillId="0" borderId="2" xfId="1" applyFont="1" applyFill="1" applyBorder="1" applyAlignment="1">
      <alignment horizontal="right"/>
    </xf>
    <xf numFmtId="0" fontId="64" fillId="0" borderId="2" xfId="1" applyFont="1" applyBorder="1"/>
    <xf numFmtId="2" fontId="93" fillId="0" borderId="2" xfId="1" applyNumberFormat="1" applyFont="1" applyBorder="1" applyAlignment="1"/>
    <xf numFmtId="2" fontId="76" fillId="0" borderId="2" xfId="0" applyNumberFormat="1" applyFont="1" applyBorder="1" applyAlignment="1">
      <alignment horizontal="center" vertical="top" wrapText="1"/>
    </xf>
    <xf numFmtId="2" fontId="65" fillId="2" borderId="2" xfId="0" applyNumberFormat="1" applyFont="1" applyFill="1" applyBorder="1" applyAlignment="1"/>
    <xf numFmtId="2" fontId="93" fillId="0" borderId="2" xfId="0" applyNumberFormat="1" applyFont="1" applyBorder="1" applyAlignment="1">
      <alignment horizontal="center"/>
    </xf>
    <xf numFmtId="2" fontId="64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166" fontId="11" fillId="0" borderId="2" xfId="0" applyNumberFormat="1" applyFont="1" applyBorder="1"/>
    <xf numFmtId="0" fontId="73" fillId="0" borderId="2" xfId="0" applyFont="1" applyFill="1" applyBorder="1" applyAlignment="1">
      <alignment horizontal="center"/>
    </xf>
    <xf numFmtId="0" fontId="11" fillId="0" borderId="0" xfId="3" applyFont="1"/>
    <xf numFmtId="0" fontId="6" fillId="0" borderId="0" xfId="3" applyFont="1" applyAlignment="1">
      <alignment horizontal="left"/>
    </xf>
    <xf numFmtId="0" fontId="98" fillId="0" borderId="18" xfId="6" applyFont="1" applyBorder="1" applyAlignment="1" applyProtection="1">
      <alignment wrapText="1"/>
    </xf>
    <xf numFmtId="0" fontId="76" fillId="0" borderId="18" xfId="0" applyFont="1" applyBorder="1" applyAlignment="1">
      <alignment wrapText="1"/>
    </xf>
    <xf numFmtId="0" fontId="52" fillId="0" borderId="18" xfId="0" applyFont="1" applyFill="1" applyBorder="1" applyAlignment="1">
      <alignment wrapText="1"/>
    </xf>
    <xf numFmtId="165" fontId="11" fillId="0" borderId="0" xfId="4" applyNumberFormat="1"/>
    <xf numFmtId="0" fontId="11" fillId="0" borderId="0" xfId="8"/>
    <xf numFmtId="0" fontId="100" fillId="0" borderId="2" xfId="8" applyFont="1" applyBorder="1" applyAlignment="1">
      <alignment horizontal="center" vertical="center" wrapText="1"/>
    </xf>
    <xf numFmtId="0" fontId="16" fillId="0" borderId="2" xfId="3" applyFont="1" applyBorder="1"/>
    <xf numFmtId="0" fontId="101" fillId="0" borderId="2" xfId="8" applyFont="1" applyBorder="1"/>
    <xf numFmtId="165" fontId="101" fillId="0" borderId="2" xfId="8" applyNumberFormat="1" applyFont="1" applyBorder="1"/>
    <xf numFmtId="0" fontId="102" fillId="0" borderId="0" xfId="8" applyFont="1" applyBorder="1"/>
    <xf numFmtId="165" fontId="102" fillId="0" borderId="0" xfId="8" applyNumberFormat="1" applyFont="1" applyBorder="1"/>
    <xf numFmtId="165" fontId="11" fillId="0" borderId="0" xfId="8" applyNumberFormat="1"/>
    <xf numFmtId="0" fontId="6" fillId="3" borderId="0" xfId="8" applyFont="1" applyFill="1"/>
    <xf numFmtId="0" fontId="19" fillId="3" borderId="0" xfId="8" applyFont="1" applyFill="1"/>
    <xf numFmtId="0" fontId="11" fillId="3" borderId="0" xfId="8" applyFill="1"/>
    <xf numFmtId="0" fontId="6" fillId="3" borderId="0" xfId="13" applyFont="1" applyFill="1"/>
    <xf numFmtId="0" fontId="11" fillId="3" borderId="0" xfId="8" applyFont="1" applyFill="1"/>
    <xf numFmtId="0" fontId="103" fillId="0" borderId="2" xfId="0" applyFont="1" applyFill="1" applyBorder="1" applyAlignment="1">
      <alignment horizontal="center"/>
    </xf>
    <xf numFmtId="0" fontId="103" fillId="0" borderId="2" xfId="0" applyFont="1" applyFill="1" applyBorder="1" applyAlignment="1">
      <alignment horizontal="center" wrapText="1"/>
    </xf>
    <xf numFmtId="0" fontId="73" fillId="0" borderId="2" xfId="0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1" fontId="17" fillId="0" borderId="2" xfId="3" applyNumberFormat="1" applyFont="1" applyBorder="1"/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vertical="center"/>
    </xf>
    <xf numFmtId="0" fontId="8" fillId="0" borderId="2" xfId="0" applyFont="1" applyBorder="1" applyAlignment="1">
      <alignment horizontal="right"/>
    </xf>
    <xf numFmtId="2" fontId="105" fillId="0" borderId="2" xfId="0" applyNumberFormat="1" applyFont="1" applyBorder="1"/>
    <xf numFmtId="0" fontId="105" fillId="0" borderId="2" xfId="0" applyFont="1" applyBorder="1"/>
    <xf numFmtId="0" fontId="8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0" fillId="0" borderId="0" xfId="0"/>
    <xf numFmtId="2" fontId="6" fillId="0" borderId="0" xfId="1" applyNumberFormat="1" applyFont="1"/>
    <xf numFmtId="2" fontId="0" fillId="0" borderId="0" xfId="0" applyNumberFormat="1"/>
    <xf numFmtId="0" fontId="11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76" fillId="4" borderId="2" xfId="0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/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9" fillId="0" borderId="2" xfId="5" applyFont="1" applyBorder="1" applyAlignment="1">
      <alignment horizontal="center" vertical="top" wrapText="1"/>
    </xf>
    <xf numFmtId="0" fontId="19" fillId="0" borderId="1" xfId="5" applyFont="1" applyBorder="1" applyAlignment="1">
      <alignment horizontal="center" vertical="center" wrapText="1"/>
    </xf>
    <xf numFmtId="0" fontId="19" fillId="0" borderId="10" xfId="5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19" fillId="0" borderId="12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 wrapText="1"/>
    </xf>
    <xf numFmtId="0" fontId="19" fillId="0" borderId="14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 wrapText="1"/>
    </xf>
    <xf numFmtId="0" fontId="19" fillId="0" borderId="7" xfId="5" applyFont="1" applyBorder="1" applyAlignment="1">
      <alignment horizontal="center" vertical="center" wrapText="1"/>
    </xf>
    <xf numFmtId="0" fontId="19" fillId="0" borderId="15" xfId="5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0" fontId="6" fillId="0" borderId="0" xfId="5" applyFont="1" applyAlignment="1">
      <alignment horizontal="left"/>
    </xf>
    <xf numFmtId="0" fontId="21" fillId="0" borderId="7" xfId="5" applyFont="1" applyBorder="1" applyAlignment="1">
      <alignment horizontal="right"/>
    </xf>
    <xf numFmtId="0" fontId="19" fillId="0" borderId="2" xfId="5" applyFont="1" applyBorder="1" applyAlignment="1">
      <alignment horizontal="center" vertical="center" wrapText="1"/>
    </xf>
    <xf numFmtId="0" fontId="19" fillId="0" borderId="12" xfId="5" applyFont="1" applyBorder="1" applyAlignment="1">
      <alignment horizontal="center" vertical="top" wrapText="1"/>
    </xf>
    <xf numFmtId="0" fontId="19" fillId="0" borderId="13" xfId="5" applyFont="1" applyBorder="1" applyAlignment="1">
      <alignment horizontal="center" vertical="top" wrapText="1"/>
    </xf>
    <xf numFmtId="0" fontId="19" fillId="0" borderId="14" xfId="5" applyFont="1" applyBorder="1" applyAlignment="1">
      <alignment horizontal="center" vertical="top" wrapText="1"/>
    </xf>
    <xf numFmtId="0" fontId="19" fillId="0" borderId="8" xfId="5" applyFont="1" applyBorder="1" applyAlignment="1">
      <alignment horizontal="center" vertical="top" wrapText="1"/>
    </xf>
    <xf numFmtId="0" fontId="19" fillId="0" borderId="7" xfId="5" applyFont="1" applyBorder="1" applyAlignment="1">
      <alignment horizontal="center" vertical="top" wrapText="1"/>
    </xf>
    <xf numFmtId="0" fontId="19" fillId="0" borderId="15" xfId="5" applyFont="1" applyBorder="1" applyAlignment="1">
      <alignment horizontal="center" vertical="top" wrapText="1"/>
    </xf>
    <xf numFmtId="0" fontId="16" fillId="0" borderId="5" xfId="5" applyFont="1" applyBorder="1" applyAlignment="1">
      <alignment horizontal="center" vertical="top" wrapText="1"/>
    </xf>
    <xf numFmtId="0" fontId="16" fillId="0" borderId="6" xfId="5" applyFont="1" applyBorder="1" applyAlignment="1">
      <alignment horizontal="center" vertical="top" wrapText="1"/>
    </xf>
    <xf numFmtId="0" fontId="17" fillId="0" borderId="0" xfId="5" applyFont="1" applyAlignment="1">
      <alignment horizontal="left"/>
    </xf>
    <xf numFmtId="0" fontId="10" fillId="0" borderId="0" xfId="3" applyFont="1" applyAlignment="1">
      <alignment horizontal="right" vertical="top" wrapText="1"/>
    </xf>
    <xf numFmtId="0" fontId="6" fillId="0" borderId="0" xfId="7" applyFont="1" applyAlignment="1">
      <alignment horizontal="center" vertical="top" wrapText="1"/>
    </xf>
    <xf numFmtId="0" fontId="6" fillId="0" borderId="0" xfId="7" applyFont="1" applyAlignment="1">
      <alignment horizontal="center" vertical="top"/>
    </xf>
    <xf numFmtId="0" fontId="6" fillId="0" borderId="0" xfId="7" applyFont="1" applyAlignment="1">
      <alignment horizontal="center"/>
    </xf>
    <xf numFmtId="0" fontId="62" fillId="0" borderId="0" xfId="3" applyFont="1" applyAlignment="1">
      <alignment horizontal="left" vertical="center"/>
    </xf>
    <xf numFmtId="0" fontId="67" fillId="0" borderId="0" xfId="3" applyFont="1" applyAlignment="1">
      <alignment horizontal="left" vertical="center" wrapText="1"/>
    </xf>
    <xf numFmtId="0" fontId="62" fillId="0" borderId="0" xfId="3" applyFont="1" applyAlignment="1">
      <alignment horizontal="left" vertical="center" wrapText="1"/>
    </xf>
    <xf numFmtId="0" fontId="21" fillId="0" borderId="7" xfId="3" applyFont="1" applyBorder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5" fillId="3" borderId="2" xfId="3" applyFont="1" applyFill="1" applyBorder="1" applyAlignment="1">
      <alignment horizontal="center" vertical="center" wrapText="1"/>
    </xf>
    <xf numFmtId="0" fontId="39" fillId="0" borderId="2" xfId="3" applyFont="1" applyBorder="1" applyAlignment="1">
      <alignment horizontal="left"/>
    </xf>
    <xf numFmtId="0" fontId="3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36" fillId="0" borderId="0" xfId="3" applyFont="1" applyAlignment="1">
      <alignment horizontal="center" wrapText="1"/>
    </xf>
    <xf numFmtId="0" fontId="18" fillId="0" borderId="0" xfId="3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1" fillId="0" borderId="7" xfId="3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/>
    </xf>
    <xf numFmtId="0" fontId="6" fillId="0" borderId="0" xfId="2" applyFont="1" applyAlignment="1">
      <alignment horizontal="center" vertical="top" wrapText="1"/>
    </xf>
    <xf numFmtId="0" fontId="61" fillId="0" borderId="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/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0" fontId="77" fillId="0" borderId="7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3" borderId="1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12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5" fillId="0" borderId="1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7" fillId="0" borderId="12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77" fillId="0" borderId="8" xfId="0" applyFont="1" applyBorder="1" applyAlignment="1">
      <alignment horizontal="center" vertical="top" wrapText="1"/>
    </xf>
    <xf numFmtId="0" fontId="77" fillId="0" borderId="7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6" fillId="0" borderId="2" xfId="0" applyFont="1" applyBorder="1" applyAlignment="1">
      <alignment horizontal="center" vertical="top" wrapText="1"/>
    </xf>
    <xf numFmtId="0" fontId="97" fillId="0" borderId="1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3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top"/>
    </xf>
    <xf numFmtId="0" fontId="56" fillId="0" borderId="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96" fillId="0" borderId="1" xfId="0" applyFont="1" applyBorder="1" applyAlignment="1">
      <alignment horizontal="center" vertical="center" wrapText="1"/>
    </xf>
    <xf numFmtId="0" fontId="96" fillId="0" borderId="10" xfId="0" quotePrefix="1" applyFont="1" applyBorder="1" applyAlignment="1">
      <alignment horizontal="center" vertical="center" wrapText="1"/>
    </xf>
    <xf numFmtId="0" fontId="96" fillId="0" borderId="3" xfId="0" quotePrefix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3" borderId="1" xfId="1" quotePrefix="1" applyFont="1" applyFill="1" applyBorder="1" applyAlignment="1">
      <alignment horizontal="center" vertical="center" wrapText="1"/>
    </xf>
    <xf numFmtId="0" fontId="6" fillId="3" borderId="3" xfId="1" quotePrefix="1" applyFont="1" applyFill="1" applyBorder="1" applyAlignment="1">
      <alignment horizontal="center" vertical="center" wrapText="1"/>
    </xf>
    <xf numFmtId="0" fontId="6" fillId="3" borderId="5" xfId="1" quotePrefix="1" applyFont="1" applyFill="1" applyBorder="1" applyAlignment="1">
      <alignment horizontal="center" vertical="center" wrapText="1"/>
    </xf>
    <xf numFmtId="0" fontId="6" fillId="3" borderId="9" xfId="1" quotePrefix="1" applyFont="1" applyFill="1" applyBorder="1" applyAlignment="1">
      <alignment horizontal="center" vertical="center" wrapText="1"/>
    </xf>
    <xf numFmtId="0" fontId="6" fillId="3" borderId="6" xfId="1" quotePrefix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6" fillId="0" borderId="0" xfId="2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3" fillId="0" borderId="2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52" fillId="3" borderId="5" xfId="0" applyFont="1" applyFill="1" applyBorder="1" applyAlignment="1">
      <alignment horizontal="center" vertical="top" wrapText="1"/>
    </xf>
    <xf numFmtId="0" fontId="52" fillId="3" borderId="9" xfId="0" applyFont="1" applyFill="1" applyBorder="1" applyAlignment="1">
      <alignment horizontal="center" vertical="top" wrapText="1"/>
    </xf>
    <xf numFmtId="0" fontId="52" fillId="3" borderId="6" xfId="0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2" fillId="0" borderId="2" xfId="0" applyFont="1" applyBorder="1" applyAlignment="1">
      <alignment horizontal="center" vertical="top" wrapText="1"/>
    </xf>
    <xf numFmtId="0" fontId="21" fillId="3" borderId="7" xfId="0" applyFont="1" applyFill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49" fillId="0" borderId="1" xfId="10" applyFont="1" applyBorder="1" applyAlignment="1">
      <alignment horizontal="center" vertical="center" wrapText="1"/>
    </xf>
    <xf numFmtId="0" fontId="49" fillId="0" borderId="10" xfId="10" applyFont="1" applyBorder="1" applyAlignment="1">
      <alignment horizontal="center" vertical="center" wrapText="1"/>
    </xf>
    <xf numFmtId="0" fontId="49" fillId="0" borderId="3" xfId="10" applyFont="1" applyBorder="1" applyAlignment="1">
      <alignment horizontal="center" vertical="center" wrapText="1"/>
    </xf>
    <xf numFmtId="0" fontId="36" fillId="0" borderId="2" xfId="10" applyFont="1" applyBorder="1" applyAlignment="1">
      <alignment horizontal="center"/>
    </xf>
    <xf numFmtId="0" fontId="37" fillId="0" borderId="2" xfId="10" applyFont="1" applyBorder="1" applyAlignment="1">
      <alignment horizontal="center"/>
    </xf>
    <xf numFmtId="0" fontId="40" fillId="0" borderId="2" xfId="10" applyFont="1" applyBorder="1" applyAlignment="1">
      <alignment horizontal="right"/>
    </xf>
    <xf numFmtId="0" fontId="39" fillId="0" borderId="2" xfId="10" applyFont="1" applyBorder="1" applyAlignment="1">
      <alignment horizontal="center" vertical="top" wrapText="1"/>
    </xf>
    <xf numFmtId="0" fontId="6" fillId="0" borderId="2" xfId="10" applyFont="1" applyBorder="1" applyAlignment="1">
      <alignment horizontal="center" vertical="top" wrapText="1"/>
    </xf>
    <xf numFmtId="0" fontId="39" fillId="0" borderId="7" xfId="0" applyFont="1" applyBorder="1" applyAlignment="1">
      <alignment horizontal="right"/>
    </xf>
    <xf numFmtId="0" fontId="62" fillId="0" borderId="2" xfId="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0" fontId="10" fillId="0" borderId="0" xfId="3" applyFont="1" applyAlignment="1">
      <alignment horizontal="center" vertical="top" wrapText="1"/>
    </xf>
    <xf numFmtId="0" fontId="11" fillId="0" borderId="0" xfId="3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3" applyAlignment="1">
      <alignment horizontal="left"/>
    </xf>
    <xf numFmtId="0" fontId="6" fillId="0" borderId="1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10" fillId="0" borderId="5" xfId="3" applyFont="1" applyBorder="1" applyAlignment="1">
      <alignment horizontal="center" vertical="top"/>
    </xf>
    <xf numFmtId="0" fontId="10" fillId="0" borderId="9" xfId="3" applyFont="1" applyBorder="1" applyAlignment="1">
      <alignment horizontal="center" vertical="top"/>
    </xf>
    <xf numFmtId="0" fontId="10" fillId="0" borderId="16" xfId="3" applyFont="1" applyBorder="1" applyAlignment="1">
      <alignment horizontal="center" vertical="top"/>
    </xf>
    <xf numFmtId="0" fontId="8" fillId="0" borderId="0" xfId="3" applyFont="1" applyAlignment="1">
      <alignment horizontal="center"/>
    </xf>
    <xf numFmtId="0" fontId="6" fillId="0" borderId="9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21" fillId="0" borderId="7" xfId="0" applyFont="1" applyBorder="1" applyAlignment="1">
      <alignment horizontal="left"/>
    </xf>
    <xf numFmtId="0" fontId="39" fillId="0" borderId="5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6" fillId="3" borderId="2" xfId="1" quotePrefix="1" applyFont="1" applyFill="1" applyBorder="1" applyAlignment="1">
      <alignment horizontal="center" vertical="center" wrapText="1"/>
    </xf>
    <xf numFmtId="0" fontId="21" fillId="0" borderId="0" xfId="1" applyFont="1" applyAlignment="1">
      <alignment horizontal="right"/>
    </xf>
    <xf numFmtId="0" fontId="39" fillId="0" borderId="1" xfId="3" applyFont="1" applyBorder="1" applyAlignment="1">
      <alignment horizontal="center" vertical="top" wrapText="1"/>
    </xf>
    <xf numFmtId="0" fontId="39" fillId="0" borderId="10" xfId="3" applyFont="1" applyBorder="1" applyAlignment="1">
      <alignment horizontal="center" vertical="top" wrapText="1"/>
    </xf>
    <xf numFmtId="0" fontId="21" fillId="0" borderId="0" xfId="3" applyFont="1" applyBorder="1" applyAlignment="1">
      <alignment horizontal="right"/>
    </xf>
    <xf numFmtId="0" fontId="6" fillId="0" borderId="2" xfId="1" applyFont="1" applyBorder="1" applyAlignment="1">
      <alignment horizontal="left"/>
    </xf>
    <xf numFmtId="0" fontId="6" fillId="3" borderId="1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/>
    </xf>
    <xf numFmtId="0" fontId="6" fillId="3" borderId="1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104" fillId="0" borderId="2" xfId="0" applyFont="1" applyFill="1" applyBorder="1" applyAlignment="1">
      <alignment horizontal="center"/>
    </xf>
    <xf numFmtId="0" fontId="100" fillId="0" borderId="5" xfId="8" applyFont="1" applyBorder="1" applyAlignment="1">
      <alignment horizontal="center" vertical="center" wrapText="1"/>
    </xf>
    <xf numFmtId="0" fontId="100" fillId="0" borderId="9" xfId="8" applyFont="1" applyBorder="1" applyAlignment="1">
      <alignment horizontal="center" vertical="center" wrapText="1"/>
    </xf>
    <xf numFmtId="0" fontId="100" fillId="0" borderId="6" xfId="8" applyFont="1" applyBorder="1" applyAlignment="1">
      <alignment horizontal="center" vertical="center" wrapText="1"/>
    </xf>
    <xf numFmtId="0" fontId="100" fillId="0" borderId="12" xfId="8" applyFont="1" applyBorder="1" applyAlignment="1">
      <alignment horizontal="center" vertical="center" wrapText="1"/>
    </xf>
    <xf numFmtId="0" fontId="100" fillId="0" borderId="13" xfId="8" applyFont="1" applyBorder="1" applyAlignment="1">
      <alignment horizontal="center" vertical="center" wrapText="1"/>
    </xf>
    <xf numFmtId="0" fontId="100" fillId="0" borderId="14" xfId="8" applyFont="1" applyBorder="1" applyAlignment="1">
      <alignment horizontal="center" vertical="center" wrapText="1"/>
    </xf>
    <xf numFmtId="0" fontId="99" fillId="0" borderId="0" xfId="8" applyFont="1" applyAlignment="1">
      <alignment horizontal="center" vertical="center" wrapText="1"/>
    </xf>
    <xf numFmtId="0" fontId="6" fillId="0" borderId="0" xfId="3" applyFont="1" applyAlignment="1">
      <alignment horizontal="left"/>
    </xf>
    <xf numFmtId="0" fontId="100" fillId="0" borderId="1" xfId="8" applyFont="1" applyBorder="1" applyAlignment="1">
      <alignment horizontal="center" vertical="center" wrapText="1"/>
    </xf>
    <xf numFmtId="0" fontId="100" fillId="0" borderId="3" xfId="8" applyFont="1" applyBorder="1" applyAlignment="1">
      <alignment horizontal="center" vertical="center" wrapText="1"/>
    </xf>
    <xf numFmtId="0" fontId="6" fillId="3" borderId="0" xfId="8" applyFont="1" applyFill="1" applyAlignment="1">
      <alignment horizontal="center" vertical="top" wrapText="1"/>
    </xf>
    <xf numFmtId="0" fontId="19" fillId="3" borderId="0" xfId="8" applyFont="1" applyFill="1" applyAlignment="1">
      <alignment horizontal="center"/>
    </xf>
    <xf numFmtId="0" fontId="19" fillId="3" borderId="0" xfId="8" applyFont="1" applyFill="1" applyAlignment="1">
      <alignment horizontal="center" vertical="top" wrapText="1"/>
    </xf>
    <xf numFmtId="0" fontId="100" fillId="0" borderId="15" xfId="8" applyFont="1" applyBorder="1" applyAlignment="1">
      <alignment horizontal="center" vertical="center" wrapText="1"/>
    </xf>
    <xf numFmtId="0" fontId="100" fillId="0" borderId="8" xfId="8" applyFont="1" applyBorder="1" applyAlignment="1">
      <alignment horizontal="center" vertical="center" wrapText="1"/>
    </xf>
    <xf numFmtId="0" fontId="6" fillId="3" borderId="0" xfId="8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11" fillId="4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7" fillId="3" borderId="12" xfId="0" applyFont="1" applyFill="1" applyBorder="1" applyAlignment="1">
      <alignment horizontal="center" vertical="center"/>
    </xf>
    <xf numFmtId="0" fontId="77" fillId="3" borderId="13" xfId="0" applyFont="1" applyFill="1" applyBorder="1" applyAlignment="1">
      <alignment horizontal="center" vertical="center"/>
    </xf>
    <xf numFmtId="0" fontId="77" fillId="3" borderId="14" xfId="0" applyFont="1" applyFill="1" applyBorder="1" applyAlignment="1">
      <alignment horizontal="center" vertical="center"/>
    </xf>
    <xf numFmtId="0" fontId="77" fillId="3" borderId="11" xfId="0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center" vertical="center"/>
    </xf>
    <xf numFmtId="0" fontId="77" fillId="3" borderId="17" xfId="0" applyFont="1" applyFill="1" applyBorder="1" applyAlignment="1">
      <alignment horizontal="center" vertical="center"/>
    </xf>
    <xf numFmtId="0" fontId="77" fillId="3" borderId="8" xfId="0" applyFont="1" applyFill="1" applyBorder="1" applyAlignment="1">
      <alignment horizontal="center" vertical="center"/>
    </xf>
    <xf numFmtId="0" fontId="77" fillId="3" borderId="7" xfId="0" applyFont="1" applyFill="1" applyBorder="1" applyAlignment="1">
      <alignment horizontal="center" vertical="center"/>
    </xf>
    <xf numFmtId="0" fontId="77" fillId="3" borderId="1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wrapText="1"/>
    </xf>
    <xf numFmtId="0" fontId="26" fillId="0" borderId="2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78" fillId="3" borderId="12" xfId="0" applyFont="1" applyFill="1" applyBorder="1" applyAlignment="1">
      <alignment horizontal="center" vertical="center"/>
    </xf>
    <xf numFmtId="0" fontId="78" fillId="3" borderId="13" xfId="0" applyFont="1" applyFill="1" applyBorder="1" applyAlignment="1">
      <alignment horizontal="center" vertical="center"/>
    </xf>
    <xf numFmtId="0" fontId="78" fillId="3" borderId="14" xfId="0" applyFont="1" applyFill="1" applyBorder="1" applyAlignment="1">
      <alignment horizontal="center" vertical="center"/>
    </xf>
    <xf numFmtId="0" fontId="78" fillId="3" borderId="11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center" vertical="center"/>
    </xf>
    <xf numFmtId="0" fontId="78" fillId="3" borderId="17" xfId="0" applyFont="1" applyFill="1" applyBorder="1" applyAlignment="1">
      <alignment horizontal="center" vertical="center"/>
    </xf>
    <xf numFmtId="0" fontId="78" fillId="3" borderId="8" xfId="0" applyFont="1" applyFill="1" applyBorder="1" applyAlignment="1">
      <alignment horizontal="center" vertical="center"/>
    </xf>
    <xf numFmtId="0" fontId="78" fillId="3" borderId="7" xfId="0" applyFont="1" applyFill="1" applyBorder="1" applyAlignment="1">
      <alignment horizontal="center" vertical="center"/>
    </xf>
    <xf numFmtId="0" fontId="78" fillId="3" borderId="15" xfId="0" applyFont="1" applyFill="1" applyBorder="1" applyAlignment="1">
      <alignment horizontal="center" vertical="center"/>
    </xf>
    <xf numFmtId="0" fontId="47" fillId="0" borderId="0" xfId="1" applyFont="1" applyAlignment="1">
      <alignment horizontal="center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14" xfId="1" applyFont="1" applyBorder="1" applyAlignment="1">
      <alignment horizontal="center" vertical="top" wrapText="1"/>
    </xf>
    <xf numFmtId="0" fontId="33" fillId="0" borderId="0" xfId="1" applyFont="1" applyAlignment="1">
      <alignment horizontal="center"/>
    </xf>
    <xf numFmtId="0" fontId="22" fillId="0" borderId="2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52" fillId="0" borderId="5" xfId="1" applyFont="1" applyBorder="1" applyAlignment="1">
      <alignment horizontal="center"/>
    </xf>
    <xf numFmtId="0" fontId="52" fillId="0" borderId="6" xfId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0" xfId="0"/>
    <xf numFmtId="0" fontId="0" fillId="0" borderId="17" xfId="0" applyBorder="1"/>
    <xf numFmtId="0" fontId="0" fillId="0" borderId="8" xfId="0" applyBorder="1"/>
    <xf numFmtId="0" fontId="0" fillId="0" borderId="7" xfId="0" applyBorder="1"/>
    <xf numFmtId="0" fontId="0" fillId="0" borderId="15" xfId="0" applyBorder="1"/>
    <xf numFmtId="0" fontId="10" fillId="0" borderId="2" xfId="0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78" fillId="3" borderId="2" xfId="0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wrapText="1"/>
    </xf>
    <xf numFmtId="0" fontId="24" fillId="0" borderId="9" xfId="1" applyFont="1" applyBorder="1" applyAlignment="1">
      <alignment horizontal="center" wrapText="1"/>
    </xf>
    <xf numFmtId="0" fontId="24" fillId="0" borderId="6" xfId="1" applyFont="1" applyBorder="1" applyAlignment="1">
      <alignment horizontal="center" wrapText="1"/>
    </xf>
    <xf numFmtId="0" fontId="27" fillId="0" borderId="0" xfId="1" applyFont="1" applyAlignment="1">
      <alignment horizontal="center"/>
    </xf>
    <xf numFmtId="0" fontId="26" fillId="0" borderId="10" xfId="1" applyFont="1" applyBorder="1" applyAlignment="1">
      <alignment horizontal="center" vertical="top" wrapText="1"/>
    </xf>
    <xf numFmtId="0" fontId="26" fillId="0" borderId="12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6" fillId="0" borderId="17" xfId="1" applyFont="1" applyBorder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4" fillId="0" borderId="1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/>
    </xf>
    <xf numFmtId="0" fontId="24" fillId="0" borderId="3" xfId="1" applyFont="1" applyBorder="1" applyAlignment="1">
      <alignment horizontal="center" vertical="top"/>
    </xf>
    <xf numFmtId="0" fontId="24" fillId="0" borderId="2" xfId="1" applyFont="1" applyBorder="1" applyAlignment="1">
      <alignment horizontal="center" wrapText="1"/>
    </xf>
    <xf numFmtId="0" fontId="24" fillId="0" borderId="5" xfId="7" applyFont="1" applyBorder="1" applyAlignment="1">
      <alignment horizontal="center"/>
    </xf>
    <xf numFmtId="0" fontId="24" fillId="0" borderId="6" xfId="7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12" fillId="0" borderId="5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center" vertical="top" wrapText="1"/>
    </xf>
    <xf numFmtId="0" fontId="21" fillId="0" borderId="5" xfId="4" applyFont="1" applyBorder="1" applyAlignment="1">
      <alignment horizontal="center" vertical="top" wrapText="1"/>
    </xf>
    <xf numFmtId="0" fontId="21" fillId="0" borderId="9" xfId="4" applyFont="1" applyBorder="1" applyAlignment="1">
      <alignment horizontal="center" vertical="top" wrapText="1"/>
    </xf>
    <xf numFmtId="0" fontId="21" fillId="0" borderId="6" xfId="4" applyFont="1" applyBorder="1" applyAlignment="1">
      <alignment horizontal="center" vertical="top" wrapText="1"/>
    </xf>
    <xf numFmtId="0" fontId="21" fillId="0" borderId="7" xfId="4" applyFont="1" applyBorder="1" applyAlignment="1">
      <alignment horizontal="center"/>
    </xf>
    <xf numFmtId="0" fontId="21" fillId="0" borderId="1" xfId="4" applyFont="1" applyBorder="1" applyAlignment="1">
      <alignment horizontal="center" vertical="top" wrapText="1"/>
    </xf>
    <xf numFmtId="0" fontId="21" fillId="0" borderId="3" xfId="4" applyFont="1" applyBorder="1" applyAlignment="1">
      <alignment horizontal="center" vertical="top" wrapText="1"/>
    </xf>
    <xf numFmtId="0" fontId="21" fillId="0" borderId="5" xfId="4" applyFont="1" applyBorder="1" applyAlignment="1">
      <alignment horizontal="center" vertical="top"/>
    </xf>
    <xf numFmtId="0" fontId="21" fillId="0" borderId="9" xfId="4" applyFont="1" applyBorder="1" applyAlignment="1">
      <alignment horizontal="center" vertical="top"/>
    </xf>
    <xf numFmtId="0" fontId="21" fillId="0" borderId="6" xfId="4" applyFont="1" applyBorder="1" applyAlignment="1">
      <alignment horizontal="center" vertical="top"/>
    </xf>
    <xf numFmtId="0" fontId="21" fillId="0" borderId="12" xfId="4" applyFont="1" applyBorder="1" applyAlignment="1">
      <alignment horizontal="center" vertical="top" wrapText="1"/>
    </xf>
    <xf numFmtId="0" fontId="21" fillId="0" borderId="13" xfId="4" applyFont="1" applyBorder="1" applyAlignment="1">
      <alignment horizontal="center" vertical="top" wrapText="1"/>
    </xf>
    <xf numFmtId="0" fontId="21" fillId="0" borderId="14" xfId="4" applyFont="1" applyBorder="1" applyAlignment="1">
      <alignment horizontal="center" vertical="top" wrapText="1"/>
    </xf>
    <xf numFmtId="0" fontId="21" fillId="0" borderId="8" xfId="4" applyFont="1" applyBorder="1" applyAlignment="1">
      <alignment horizontal="center" vertical="top" wrapText="1"/>
    </xf>
    <xf numFmtId="0" fontId="21" fillId="0" borderId="7" xfId="4" applyFont="1" applyBorder="1" applyAlignment="1">
      <alignment horizontal="center" vertical="top" wrapText="1"/>
    </xf>
    <xf numFmtId="0" fontId="21" fillId="0" borderId="15" xfId="4" applyFont="1" applyBorder="1" applyAlignment="1">
      <alignment horizontal="center" vertical="top" wrapText="1"/>
    </xf>
    <xf numFmtId="0" fontId="7" fillId="0" borderId="0" xfId="4" applyFont="1" applyAlignment="1">
      <alignment horizontal="right"/>
    </xf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11" fillId="0" borderId="0" xfId="4" applyAlignment="1">
      <alignment horizontal="left"/>
    </xf>
    <xf numFmtId="0" fontId="10" fillId="0" borderId="0" xfId="4" applyFont="1" applyAlignment="1">
      <alignment horizontal="right" vertical="top" wrapText="1"/>
    </xf>
    <xf numFmtId="0" fontId="10" fillId="0" borderId="0" xfId="4" applyFont="1" applyAlignment="1">
      <alignment horizontal="center" vertical="top" wrapText="1"/>
    </xf>
    <xf numFmtId="0" fontId="6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1" fillId="0" borderId="0" xfId="3" applyFont="1"/>
    <xf numFmtId="0" fontId="6" fillId="0" borderId="0" xfId="3" applyFont="1" applyAlignment="1">
      <alignment horizontal="center" vertical="top" wrapText="1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right" vertical="top" wrapText="1"/>
    </xf>
  </cellXfs>
  <cellStyles count="34">
    <cellStyle name="Comma 2" xfId="14" xr:uid="{00000000-0005-0000-0000-000000000000}"/>
    <cellStyle name="Hyperlink" xfId="6" builtinId="8"/>
    <cellStyle name="Normal" xfId="0" builtinId="0"/>
    <cellStyle name="Normal 10" xfId="15" xr:uid="{00000000-0005-0000-0000-000003000000}"/>
    <cellStyle name="Normal 10 2" xfId="16" xr:uid="{00000000-0005-0000-0000-000004000000}"/>
    <cellStyle name="Normal 11" xfId="17" xr:uid="{00000000-0005-0000-0000-000005000000}"/>
    <cellStyle name="Normal 11 2" xfId="18" xr:uid="{00000000-0005-0000-0000-000006000000}"/>
    <cellStyle name="Normal 2" xfId="1" xr:uid="{00000000-0005-0000-0000-000007000000}"/>
    <cellStyle name="Normal 2 10 2" xfId="9" xr:uid="{00000000-0005-0000-0000-000008000000}"/>
    <cellStyle name="Normal 2 2" xfId="2" xr:uid="{00000000-0005-0000-0000-000009000000}"/>
    <cellStyle name="Normal 2 2 2" xfId="8" xr:uid="{00000000-0005-0000-0000-00000A000000}"/>
    <cellStyle name="Normal 2 2 3" xfId="19" xr:uid="{00000000-0005-0000-0000-00000B000000}"/>
    <cellStyle name="Normal 2 2 4" xfId="20" xr:uid="{00000000-0005-0000-0000-00000C000000}"/>
    <cellStyle name="Normal 2 2 5" xfId="21" xr:uid="{00000000-0005-0000-0000-00000D000000}"/>
    <cellStyle name="Normal 2 2 6" xfId="22" xr:uid="{00000000-0005-0000-0000-00000E000000}"/>
    <cellStyle name="Normal 2 3" xfId="7" xr:uid="{00000000-0005-0000-0000-00000F000000}"/>
    <cellStyle name="Normal 2 3 2" xfId="23" xr:uid="{00000000-0005-0000-0000-000010000000}"/>
    <cellStyle name="Normal 2 4" xfId="11" xr:uid="{00000000-0005-0000-0000-000011000000}"/>
    <cellStyle name="Normal 2 5" xfId="13" xr:uid="{00000000-0005-0000-0000-000012000000}"/>
    <cellStyle name="Normal 2 6" xfId="24" xr:uid="{00000000-0005-0000-0000-000013000000}"/>
    <cellStyle name="Normal 2 7" xfId="25" xr:uid="{00000000-0005-0000-0000-000014000000}"/>
    <cellStyle name="Normal 2 8" xfId="26" xr:uid="{00000000-0005-0000-0000-000015000000}"/>
    <cellStyle name="Normal 21" xfId="27" xr:uid="{00000000-0005-0000-0000-000016000000}"/>
    <cellStyle name="Normal 27" xfId="28" xr:uid="{00000000-0005-0000-0000-000017000000}"/>
    <cellStyle name="Normal 28" xfId="29" xr:uid="{00000000-0005-0000-0000-000018000000}"/>
    <cellStyle name="Normal 3" xfId="3" xr:uid="{00000000-0005-0000-0000-000019000000}"/>
    <cellStyle name="Normal 3 2" xfId="4" xr:uid="{00000000-0005-0000-0000-00001A000000}"/>
    <cellStyle name="Normal 4" xfId="5" xr:uid="{00000000-0005-0000-0000-00001B000000}"/>
    <cellStyle name="Normal 5" xfId="10" xr:uid="{00000000-0005-0000-0000-00001C000000}"/>
    <cellStyle name="Normal 7" xfId="12" xr:uid="{00000000-0005-0000-0000-00001D000000}"/>
    <cellStyle name="Normal 8" xfId="30" xr:uid="{00000000-0005-0000-0000-00001E000000}"/>
    <cellStyle name="Normal 8 2" xfId="31" xr:uid="{00000000-0005-0000-0000-00001F000000}"/>
    <cellStyle name="Normal 9" xfId="32" xr:uid="{00000000-0005-0000-0000-000020000000}"/>
    <cellStyle name="Normal 9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: </a:t>
          </a:r>
          <a:r>
            <a:rPr lang="en-US" sz="4400" b="1" u="sng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GUJARAT</a:t>
          </a:r>
          <a:endParaRPr lang="en-US" sz="4400" b="1" cap="none" spc="300" baseline="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: </a:t>
          </a:r>
          <a:r>
            <a:rPr lang="en-US" sz="4400" b="1" u="sng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14/05/2020</a:t>
          </a:r>
          <a:endParaRPr lang="en-US" sz="5400" b="1" u="sng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ontentPlaceHolder1$Grd_tot_detail$ctl06$hypSeptember','')" TargetMode="External"/><Relationship Id="rId299" Type="http://schemas.openxmlformats.org/officeDocument/2006/relationships/hyperlink" Target="javascript:__doPostBack('ctl00$ContentPlaceHolder1$Grd_tot_detail$ctl22$hypjuly','')" TargetMode="External"/><Relationship Id="rId21" Type="http://schemas.openxmlformats.org/officeDocument/2006/relationships/hyperlink" Target="javascript:__doPostBack('ctl00$ContentPlaceHolder1$Grd_tot_detail$ctl12$lbtnttlsch','')" TargetMode="External"/><Relationship Id="rId63" Type="http://schemas.openxmlformats.org/officeDocument/2006/relationships/hyperlink" Target="javascript:__doPostBack('ctl00$ContentPlaceHolder1$Grd_tot_detail$ctl33$lbtnttlsch','')" TargetMode="External"/><Relationship Id="rId159" Type="http://schemas.openxmlformats.org/officeDocument/2006/relationships/hyperlink" Target="javascript:__doPostBack('ctl00$ContentPlaceHolder1$Grd_tot_detail$ctl10$hypapr','')" TargetMode="External"/><Relationship Id="rId324" Type="http://schemas.openxmlformats.org/officeDocument/2006/relationships/hyperlink" Target="javascript:__doPostBack('ctl00$ContentPlaceHolder1$Grd_tot_detail$ctl24$hypOcteber','')" TargetMode="External"/><Relationship Id="rId366" Type="http://schemas.openxmlformats.org/officeDocument/2006/relationships/hyperlink" Target="javascript:__doPostBack('ctl00$ContentPlaceHolder1$Grd_tot_detail$ctl28$hypjune','')" TargetMode="External"/><Relationship Id="rId170" Type="http://schemas.openxmlformats.org/officeDocument/2006/relationships/hyperlink" Target="javascript:__doPostBack('ctl00$ContentPlaceHolder1$Grd_tot_detail$ctl10$hypMarch','')" TargetMode="External"/><Relationship Id="rId226" Type="http://schemas.openxmlformats.org/officeDocument/2006/relationships/hyperlink" Target="javascript:__doPostBack('ctl00$ContentPlaceHolder1$Grd_tot_detail$ctl15$hypJanuary','')" TargetMode="External"/><Relationship Id="rId433" Type="http://schemas.openxmlformats.org/officeDocument/2006/relationships/hyperlink" Target="javascript:__doPostBack('ctl00$ContentPlaceHolder1$Grd_tot_detail$ctl33$hypFeb','')" TargetMode="External"/><Relationship Id="rId268" Type="http://schemas.openxmlformats.org/officeDocument/2006/relationships/hyperlink" Target="javascript:__doPostBack('ctl00$ContentPlaceHolder1$Grd_tot_detail$ctl19$hypSeptember','')" TargetMode="External"/><Relationship Id="rId32" Type="http://schemas.openxmlformats.org/officeDocument/2006/relationships/hyperlink" Target="javascript:__doPostBack('ctl00$ContentPlaceHolder1$Grd_tot_detail$ctl17$lbtnfreezsch','')" TargetMode="External"/><Relationship Id="rId74" Type="http://schemas.openxmlformats.org/officeDocument/2006/relationships/hyperlink" Target="javascript:__doPostBack('ctl00$ContentPlaceHolder1$Grd_tot_detail$ctl02$hypNovember','')" TargetMode="External"/><Relationship Id="rId128" Type="http://schemas.openxmlformats.org/officeDocument/2006/relationships/hyperlink" Target="javascript:__doPostBack('ctl00$ContentPlaceHolder1$Grd_tot_detail$ctl07$hypAugust','')" TargetMode="External"/><Relationship Id="rId335" Type="http://schemas.openxmlformats.org/officeDocument/2006/relationships/hyperlink" Target="javascript:__doPostBack('ctl00$ContentPlaceHolder1$Grd_tot_detail$ctl25$hypSeptember','')" TargetMode="External"/><Relationship Id="rId377" Type="http://schemas.openxmlformats.org/officeDocument/2006/relationships/hyperlink" Target="javascript:__doPostBack('ctl00$ContentPlaceHolder1$Grd_tot_detail$ctl29$hypmay','')" TargetMode="External"/><Relationship Id="rId5" Type="http://schemas.openxmlformats.org/officeDocument/2006/relationships/hyperlink" Target="javascript:__doPostBack('ctl00$ContentPlaceHolder1$Grd_tot_detail$ctl04$lbtnttlsch','')" TargetMode="External"/><Relationship Id="rId181" Type="http://schemas.openxmlformats.org/officeDocument/2006/relationships/hyperlink" Target="javascript:__doPostBack('ctl00$ContentPlaceHolder1$Grd_tot_detail$ctl11$hypFeb','')" TargetMode="External"/><Relationship Id="rId237" Type="http://schemas.openxmlformats.org/officeDocument/2006/relationships/hyperlink" Target="javascript:__doPostBack('ctl00$ContentPlaceHolder1$Grd_tot_detail$ctl16$hypJanuary','')" TargetMode="External"/><Relationship Id="rId402" Type="http://schemas.openxmlformats.org/officeDocument/2006/relationships/hyperlink" Target="javascript:__doPostBack('ctl00$ContentPlaceHolder1$Grd_tot_detail$ctl31$hypjuly','')" TargetMode="External"/><Relationship Id="rId279" Type="http://schemas.openxmlformats.org/officeDocument/2006/relationships/hyperlink" Target="javascript:__doPostBack('ctl00$ContentPlaceHolder1$Grd_tot_detail$ctl20$hypSeptember','')" TargetMode="External"/><Relationship Id="rId444" Type="http://schemas.openxmlformats.org/officeDocument/2006/relationships/hyperlink" Target="javascript:__doPostBack('ctl00$ContentPlaceHolder1$Grd_tot_detail$ctl34$hypFeb','')" TargetMode="External"/><Relationship Id="rId43" Type="http://schemas.openxmlformats.org/officeDocument/2006/relationships/hyperlink" Target="javascript:__doPostBack('ctl00$ContentPlaceHolder1$Grd_tot_detail$ctl23$lbtnttlsch','')" TargetMode="External"/><Relationship Id="rId139" Type="http://schemas.openxmlformats.org/officeDocument/2006/relationships/hyperlink" Target="javascript:__doPostBack('ctl00$ContentPlaceHolder1$Grd_tot_detail$ctl08$hypjuly','')" TargetMode="External"/><Relationship Id="rId290" Type="http://schemas.openxmlformats.org/officeDocument/2006/relationships/hyperlink" Target="javascript:__doPostBack('ctl00$ContentPlaceHolder1$Grd_tot_detail$ctl21$hypSeptember','')" TargetMode="External"/><Relationship Id="rId304" Type="http://schemas.openxmlformats.org/officeDocument/2006/relationships/hyperlink" Target="javascript:__doPostBack('ctl00$ContentPlaceHolder1$Grd_tot_detail$ctl22$hypDecember','')" TargetMode="External"/><Relationship Id="rId346" Type="http://schemas.openxmlformats.org/officeDocument/2006/relationships/hyperlink" Target="javascript:__doPostBack('ctl00$ContentPlaceHolder1$Grd_tot_detail$ctl26$hypAugust','')" TargetMode="External"/><Relationship Id="rId388" Type="http://schemas.openxmlformats.org/officeDocument/2006/relationships/hyperlink" Target="javascript:__doPostBack('ctl00$ContentPlaceHolder1$Grd_tot_detail$ctl30$hypmay','')" TargetMode="External"/><Relationship Id="rId85" Type="http://schemas.openxmlformats.org/officeDocument/2006/relationships/hyperlink" Target="javascript:__doPostBack('ctl00$ContentPlaceHolder1$Grd_tot_detail$ctl03$hypOcteber','')" TargetMode="External"/><Relationship Id="rId150" Type="http://schemas.openxmlformats.org/officeDocument/2006/relationships/hyperlink" Target="javascript:__doPostBack('ctl00$ContentPlaceHolder1$Grd_tot_detail$ctl09$hypjuly','')" TargetMode="External"/><Relationship Id="rId192" Type="http://schemas.openxmlformats.org/officeDocument/2006/relationships/hyperlink" Target="javascript:__doPostBack('ctl00$ContentPlaceHolder1$Grd_tot_detail$ctl12$hypFeb','')" TargetMode="External"/><Relationship Id="rId206" Type="http://schemas.openxmlformats.org/officeDocument/2006/relationships/hyperlink" Target="javascript:__doPostBack('ctl00$ContentPlaceHolder1$Grd_tot_detail$ctl14$hypmay','')" TargetMode="External"/><Relationship Id="rId413" Type="http://schemas.openxmlformats.org/officeDocument/2006/relationships/hyperlink" Target="javascript:__doPostBack('ctl00$ContentPlaceHolder1$Grd_tot_detail$ctl32$hypjune','')" TargetMode="External"/><Relationship Id="rId248" Type="http://schemas.openxmlformats.org/officeDocument/2006/relationships/hyperlink" Target="javascript:__doPostBack('ctl00$ContentPlaceHolder1$Grd_tot_detail$ctl17$hypDecember','')" TargetMode="External"/><Relationship Id="rId12" Type="http://schemas.openxmlformats.org/officeDocument/2006/relationships/hyperlink" Target="javascript:__doPostBack('ctl00$ContentPlaceHolder1$Grd_tot_detail$ctl07$lbtnfreezsch','')" TargetMode="External"/><Relationship Id="rId108" Type="http://schemas.openxmlformats.org/officeDocument/2006/relationships/hyperlink" Target="javascript:__doPostBack('ctl00$ContentPlaceHolder1$Grd_tot_detail$ctl05$hypNovember','')" TargetMode="External"/><Relationship Id="rId315" Type="http://schemas.openxmlformats.org/officeDocument/2006/relationships/hyperlink" Target="javascript:__doPostBack('ctl00$ContentPlaceHolder1$Grd_tot_detail$ctl23$hypDecember','')" TargetMode="External"/><Relationship Id="rId357" Type="http://schemas.openxmlformats.org/officeDocument/2006/relationships/hyperlink" Target="javascript:__doPostBack('ctl00$ContentPlaceHolder1$Grd_tot_detail$ctl27$hypAugust','')" TargetMode="External"/><Relationship Id="rId54" Type="http://schemas.openxmlformats.org/officeDocument/2006/relationships/hyperlink" Target="javascript:__doPostBack('ctl00$ContentPlaceHolder1$Grd_tot_detail$ctl28$lbtnfreezsch','')" TargetMode="External"/><Relationship Id="rId75" Type="http://schemas.openxmlformats.org/officeDocument/2006/relationships/hyperlink" Target="javascript:__doPostBack('ctl00$ContentPlaceHolder1$Grd_tot_detail$ctl02$hypDecember','')" TargetMode="External"/><Relationship Id="rId96" Type="http://schemas.openxmlformats.org/officeDocument/2006/relationships/hyperlink" Target="javascript:__doPostBack('ctl00$ContentPlaceHolder1$Grd_tot_detail$ctl04$hypOcteber','')" TargetMode="External"/><Relationship Id="rId140" Type="http://schemas.openxmlformats.org/officeDocument/2006/relationships/hyperlink" Target="javascript:__doPostBack('ctl00$ContentPlaceHolder1$Grd_tot_detail$ctl08$hypAugust','')" TargetMode="External"/><Relationship Id="rId161" Type="http://schemas.openxmlformats.org/officeDocument/2006/relationships/hyperlink" Target="javascript:__doPostBack('ctl00$ContentPlaceHolder1$Grd_tot_detail$ctl10$hypjune','')" TargetMode="External"/><Relationship Id="rId182" Type="http://schemas.openxmlformats.org/officeDocument/2006/relationships/hyperlink" Target="javascript:__doPostBack('ctl00$ContentPlaceHolder1$Grd_tot_detail$ctl12$hypapr','')" TargetMode="External"/><Relationship Id="rId217" Type="http://schemas.openxmlformats.org/officeDocument/2006/relationships/hyperlink" Target="javascript:__doPostBack('ctl00$ContentPlaceHolder1$Grd_tot_detail$ctl15$hypapr','')" TargetMode="External"/><Relationship Id="rId378" Type="http://schemas.openxmlformats.org/officeDocument/2006/relationships/hyperlink" Target="javascript:__doPostBack('ctl00$ContentPlaceHolder1$Grd_tot_detail$ctl29$hypjune','')" TargetMode="External"/><Relationship Id="rId399" Type="http://schemas.openxmlformats.org/officeDocument/2006/relationships/hyperlink" Target="javascript:__doPostBack('ctl00$ContentPlaceHolder1$Grd_tot_detail$ctl31$hypapr','')" TargetMode="External"/><Relationship Id="rId403" Type="http://schemas.openxmlformats.org/officeDocument/2006/relationships/hyperlink" Target="javascript:__doPostBack('ctl00$ContentPlaceHolder1$Grd_tot_detail$ctl31$hypAugust','')" TargetMode="External"/><Relationship Id="rId6" Type="http://schemas.openxmlformats.org/officeDocument/2006/relationships/hyperlink" Target="javascript:__doPostBack('ctl00$ContentPlaceHolder1$Grd_tot_detail$ctl04$lbtnfreezsch','')" TargetMode="External"/><Relationship Id="rId238" Type="http://schemas.openxmlformats.org/officeDocument/2006/relationships/hyperlink" Target="javascript:__doPostBack('ctl00$ContentPlaceHolder1$Grd_tot_detail$ctl16$hypFeb','')" TargetMode="External"/><Relationship Id="rId259" Type="http://schemas.openxmlformats.org/officeDocument/2006/relationships/hyperlink" Target="javascript:__doPostBack('ctl00$ContentPlaceHolder1$Grd_tot_detail$ctl18$hypDecember','')" TargetMode="External"/><Relationship Id="rId424" Type="http://schemas.openxmlformats.org/officeDocument/2006/relationships/hyperlink" Target="javascript:__doPostBack('ctl00$ContentPlaceHolder1$Grd_tot_detail$ctl33$hypmay','')" TargetMode="External"/><Relationship Id="rId445" Type="http://schemas.openxmlformats.org/officeDocument/2006/relationships/printerSettings" Target="../printerSettings/printerSettings52.bin"/><Relationship Id="rId23" Type="http://schemas.openxmlformats.org/officeDocument/2006/relationships/hyperlink" Target="javascript:__doPostBack('ctl00$ContentPlaceHolder1$Grd_tot_detail$ctl13$lbtnttlsch','')" TargetMode="External"/><Relationship Id="rId119" Type="http://schemas.openxmlformats.org/officeDocument/2006/relationships/hyperlink" Target="javascript:__doPostBack('ctl00$ContentPlaceHolder1$Grd_tot_detail$ctl06$hypNovember','')" TargetMode="External"/><Relationship Id="rId270" Type="http://schemas.openxmlformats.org/officeDocument/2006/relationships/hyperlink" Target="javascript:__doPostBack('ctl00$ContentPlaceHolder1$Grd_tot_detail$ctl19$hypNovember','')" TargetMode="External"/><Relationship Id="rId291" Type="http://schemas.openxmlformats.org/officeDocument/2006/relationships/hyperlink" Target="javascript:__doPostBack('ctl00$ContentPlaceHolder1$Grd_tot_detail$ctl21$hypOcteber','')" TargetMode="External"/><Relationship Id="rId305" Type="http://schemas.openxmlformats.org/officeDocument/2006/relationships/hyperlink" Target="javascript:__doPostBack('ctl00$ContentPlaceHolder1$Grd_tot_detail$ctl22$hypJanuary','')" TargetMode="External"/><Relationship Id="rId326" Type="http://schemas.openxmlformats.org/officeDocument/2006/relationships/hyperlink" Target="javascript:__doPostBack('ctl00$ContentPlaceHolder1$Grd_tot_detail$ctl24$hypDecember','')" TargetMode="External"/><Relationship Id="rId347" Type="http://schemas.openxmlformats.org/officeDocument/2006/relationships/hyperlink" Target="javascript:__doPostBack('ctl00$ContentPlaceHolder1$Grd_tot_detail$ctl26$hypSeptember','')" TargetMode="External"/><Relationship Id="rId44" Type="http://schemas.openxmlformats.org/officeDocument/2006/relationships/hyperlink" Target="javascript:__doPostBack('ctl00$ContentPlaceHolder1$Grd_tot_detail$ctl23$lbtnfreezsch','')" TargetMode="External"/><Relationship Id="rId65" Type="http://schemas.openxmlformats.org/officeDocument/2006/relationships/hyperlink" Target="javascript:__doPostBack('ctl00$ContentPlaceHolder1$Grd_tot_detail$ctl34$lbtnttlsch','')" TargetMode="External"/><Relationship Id="rId86" Type="http://schemas.openxmlformats.org/officeDocument/2006/relationships/hyperlink" Target="javascript:__doPostBack('ctl00$ContentPlaceHolder1$Grd_tot_detail$ctl03$hypNovember','')" TargetMode="External"/><Relationship Id="rId130" Type="http://schemas.openxmlformats.org/officeDocument/2006/relationships/hyperlink" Target="javascript:__doPostBack('ctl00$ContentPlaceHolder1$Grd_tot_detail$ctl07$hypOcteber','')" TargetMode="External"/><Relationship Id="rId151" Type="http://schemas.openxmlformats.org/officeDocument/2006/relationships/hyperlink" Target="javascript:__doPostBack('ctl00$ContentPlaceHolder1$Grd_tot_detail$ctl09$hypAugust','')" TargetMode="External"/><Relationship Id="rId368" Type="http://schemas.openxmlformats.org/officeDocument/2006/relationships/hyperlink" Target="javascript:__doPostBack('ctl00$ContentPlaceHolder1$Grd_tot_detail$ctl28$hypAugust','')" TargetMode="External"/><Relationship Id="rId389" Type="http://schemas.openxmlformats.org/officeDocument/2006/relationships/hyperlink" Target="javascript:__doPostBack('ctl00$ContentPlaceHolder1$Grd_tot_detail$ctl30$hypjune','')" TargetMode="External"/><Relationship Id="rId172" Type="http://schemas.openxmlformats.org/officeDocument/2006/relationships/hyperlink" Target="javascript:__doPostBack('ctl00$ContentPlaceHolder1$Grd_tot_detail$ctl11$hypmay','')" TargetMode="External"/><Relationship Id="rId193" Type="http://schemas.openxmlformats.org/officeDocument/2006/relationships/hyperlink" Target="javascript:__doPostBack('ctl00$ContentPlaceHolder1$Grd_tot_detail$ctl13$hypapr','')" TargetMode="External"/><Relationship Id="rId207" Type="http://schemas.openxmlformats.org/officeDocument/2006/relationships/hyperlink" Target="javascript:__doPostBack('ctl00$ContentPlaceHolder1$Grd_tot_detail$ctl14$hypjune','')" TargetMode="External"/><Relationship Id="rId228" Type="http://schemas.openxmlformats.org/officeDocument/2006/relationships/hyperlink" Target="javascript:__doPostBack('ctl00$ContentPlaceHolder1$Grd_tot_detail$ctl16$hypapr','')" TargetMode="External"/><Relationship Id="rId249" Type="http://schemas.openxmlformats.org/officeDocument/2006/relationships/hyperlink" Target="javascript:__doPostBack('ctl00$ContentPlaceHolder1$Grd_tot_detail$ctl17$hypJanuary','')" TargetMode="External"/><Relationship Id="rId414" Type="http://schemas.openxmlformats.org/officeDocument/2006/relationships/hyperlink" Target="javascript:__doPostBack('ctl00$ContentPlaceHolder1$Grd_tot_detail$ctl32$hypjuly','')" TargetMode="External"/><Relationship Id="rId435" Type="http://schemas.openxmlformats.org/officeDocument/2006/relationships/hyperlink" Target="javascript:__doPostBack('ctl00$ContentPlaceHolder1$Grd_tot_detail$ctl34$hypmay','')" TargetMode="External"/><Relationship Id="rId13" Type="http://schemas.openxmlformats.org/officeDocument/2006/relationships/hyperlink" Target="javascript:__doPostBack('ctl00$ContentPlaceHolder1$Grd_tot_detail$ctl08$lbtnttlsch','')" TargetMode="External"/><Relationship Id="rId109" Type="http://schemas.openxmlformats.org/officeDocument/2006/relationships/hyperlink" Target="javascript:__doPostBack('ctl00$ContentPlaceHolder1$Grd_tot_detail$ctl05$hypDecember','')" TargetMode="External"/><Relationship Id="rId260" Type="http://schemas.openxmlformats.org/officeDocument/2006/relationships/hyperlink" Target="javascript:__doPostBack('ctl00$ContentPlaceHolder1$Grd_tot_detail$ctl18$hypJanuary','')" TargetMode="External"/><Relationship Id="rId281" Type="http://schemas.openxmlformats.org/officeDocument/2006/relationships/hyperlink" Target="javascript:__doPostBack('ctl00$ContentPlaceHolder1$Grd_tot_detail$ctl20$hypNovember','')" TargetMode="External"/><Relationship Id="rId316" Type="http://schemas.openxmlformats.org/officeDocument/2006/relationships/hyperlink" Target="javascript:__doPostBack('ctl00$ContentPlaceHolder1$Grd_tot_detail$ctl23$hypJanuary','')" TargetMode="External"/><Relationship Id="rId337" Type="http://schemas.openxmlformats.org/officeDocument/2006/relationships/hyperlink" Target="javascript:__doPostBack('ctl00$ContentPlaceHolder1$Grd_tot_detail$ctl25$hypNovember','')" TargetMode="External"/><Relationship Id="rId34" Type="http://schemas.openxmlformats.org/officeDocument/2006/relationships/hyperlink" Target="javascript:__doPostBack('ctl00$ContentPlaceHolder1$Grd_tot_detail$ctl18$lbtnfreezsch','')" TargetMode="External"/><Relationship Id="rId55" Type="http://schemas.openxmlformats.org/officeDocument/2006/relationships/hyperlink" Target="javascript:__doPostBack('ctl00$ContentPlaceHolder1$Grd_tot_detail$ctl29$lbtnttlsch','')" TargetMode="External"/><Relationship Id="rId76" Type="http://schemas.openxmlformats.org/officeDocument/2006/relationships/hyperlink" Target="javascript:__doPostBack('ctl00$ContentPlaceHolder1$Grd_tot_detail$ctl02$hypJanuary','')" TargetMode="External"/><Relationship Id="rId97" Type="http://schemas.openxmlformats.org/officeDocument/2006/relationships/hyperlink" Target="javascript:__doPostBack('ctl00$ContentPlaceHolder1$Grd_tot_detail$ctl04$hypNovember','')" TargetMode="External"/><Relationship Id="rId120" Type="http://schemas.openxmlformats.org/officeDocument/2006/relationships/hyperlink" Target="javascript:__doPostBack('ctl00$ContentPlaceHolder1$Grd_tot_detail$ctl06$hypDecember','')" TargetMode="External"/><Relationship Id="rId141" Type="http://schemas.openxmlformats.org/officeDocument/2006/relationships/hyperlink" Target="javascript:__doPostBack('ctl00$ContentPlaceHolder1$Grd_tot_detail$ctl08$hypSeptember','')" TargetMode="External"/><Relationship Id="rId358" Type="http://schemas.openxmlformats.org/officeDocument/2006/relationships/hyperlink" Target="javascript:__doPostBack('ctl00$ContentPlaceHolder1$Grd_tot_detail$ctl27$hypSeptember','')" TargetMode="External"/><Relationship Id="rId379" Type="http://schemas.openxmlformats.org/officeDocument/2006/relationships/hyperlink" Target="javascript:__doPostBack('ctl00$ContentPlaceHolder1$Grd_tot_detail$ctl29$hypjuly','')" TargetMode="External"/><Relationship Id="rId7" Type="http://schemas.openxmlformats.org/officeDocument/2006/relationships/hyperlink" Target="javascript:__doPostBack('ctl00$ContentPlaceHolder1$Grd_tot_detail$ctl05$lbtnttlsch','')" TargetMode="External"/><Relationship Id="rId162" Type="http://schemas.openxmlformats.org/officeDocument/2006/relationships/hyperlink" Target="javascript:__doPostBack('ctl00$ContentPlaceHolder1$Grd_tot_detail$ctl10$hypjuly','')" TargetMode="External"/><Relationship Id="rId183" Type="http://schemas.openxmlformats.org/officeDocument/2006/relationships/hyperlink" Target="javascript:__doPostBack('ctl00$ContentPlaceHolder1$Grd_tot_detail$ctl12$hypmay','')" TargetMode="External"/><Relationship Id="rId218" Type="http://schemas.openxmlformats.org/officeDocument/2006/relationships/hyperlink" Target="javascript:__doPostBack('ctl00$ContentPlaceHolder1$Grd_tot_detail$ctl15$hypmay','')" TargetMode="External"/><Relationship Id="rId239" Type="http://schemas.openxmlformats.org/officeDocument/2006/relationships/hyperlink" Target="javascript:__doPostBack('ctl00$ContentPlaceHolder1$Grd_tot_detail$ctl16$hypMarch','')" TargetMode="External"/><Relationship Id="rId390" Type="http://schemas.openxmlformats.org/officeDocument/2006/relationships/hyperlink" Target="javascript:__doPostBack('ctl00$ContentPlaceHolder1$Grd_tot_detail$ctl30$hypjuly','')" TargetMode="External"/><Relationship Id="rId404" Type="http://schemas.openxmlformats.org/officeDocument/2006/relationships/hyperlink" Target="javascript:__doPostBack('ctl00$ContentPlaceHolder1$Grd_tot_detail$ctl31$hypSeptember','')" TargetMode="External"/><Relationship Id="rId425" Type="http://schemas.openxmlformats.org/officeDocument/2006/relationships/hyperlink" Target="javascript:__doPostBack('ctl00$ContentPlaceHolder1$Grd_tot_detail$ctl33$hypjune','')" TargetMode="External"/><Relationship Id="rId250" Type="http://schemas.openxmlformats.org/officeDocument/2006/relationships/hyperlink" Target="javascript:__doPostBack('ctl00$ContentPlaceHolder1$Grd_tot_detail$ctl17$hypFeb','')" TargetMode="External"/><Relationship Id="rId271" Type="http://schemas.openxmlformats.org/officeDocument/2006/relationships/hyperlink" Target="javascript:__doPostBack('ctl00$ContentPlaceHolder1$Grd_tot_detail$ctl19$hypDecember','')" TargetMode="External"/><Relationship Id="rId292" Type="http://schemas.openxmlformats.org/officeDocument/2006/relationships/hyperlink" Target="javascript:__doPostBack('ctl00$ContentPlaceHolder1$Grd_tot_detail$ctl21$hypNovember','')" TargetMode="External"/><Relationship Id="rId306" Type="http://schemas.openxmlformats.org/officeDocument/2006/relationships/hyperlink" Target="javascript:__doPostBack('ctl00$ContentPlaceHolder1$Grd_tot_detail$ctl22$hypFeb','')" TargetMode="External"/><Relationship Id="rId24" Type="http://schemas.openxmlformats.org/officeDocument/2006/relationships/hyperlink" Target="javascript:__doPostBack('ctl00$ContentPlaceHolder1$Grd_tot_detail$ctl13$lbtnfreezsch','')" TargetMode="External"/><Relationship Id="rId45" Type="http://schemas.openxmlformats.org/officeDocument/2006/relationships/hyperlink" Target="javascript:__doPostBack('ctl00$ContentPlaceHolder1$Grd_tot_detail$ctl24$lbtnttlsch','')" TargetMode="External"/><Relationship Id="rId66" Type="http://schemas.openxmlformats.org/officeDocument/2006/relationships/hyperlink" Target="javascript:__doPostBack('ctl00$ContentPlaceHolder1$Grd_tot_detail$ctl34$lbtnfreezsch','')" TargetMode="External"/><Relationship Id="rId87" Type="http://schemas.openxmlformats.org/officeDocument/2006/relationships/hyperlink" Target="javascript:__doPostBack('ctl00$ContentPlaceHolder1$Grd_tot_detail$ctl03$hypDecember','')" TargetMode="External"/><Relationship Id="rId110" Type="http://schemas.openxmlformats.org/officeDocument/2006/relationships/hyperlink" Target="javascript:__doPostBack('ctl00$ContentPlaceHolder1$Grd_tot_detail$ctl05$hypJanuary','')" TargetMode="External"/><Relationship Id="rId131" Type="http://schemas.openxmlformats.org/officeDocument/2006/relationships/hyperlink" Target="javascript:__doPostBack('ctl00$ContentPlaceHolder1$Grd_tot_detail$ctl07$hypNovember','')" TargetMode="External"/><Relationship Id="rId327" Type="http://schemas.openxmlformats.org/officeDocument/2006/relationships/hyperlink" Target="javascript:__doPostBack('ctl00$ContentPlaceHolder1$Grd_tot_detail$ctl24$hypJanuary','')" TargetMode="External"/><Relationship Id="rId348" Type="http://schemas.openxmlformats.org/officeDocument/2006/relationships/hyperlink" Target="javascript:__doPostBack('ctl00$ContentPlaceHolder1$Grd_tot_detail$ctl26$hypOcteber','')" TargetMode="External"/><Relationship Id="rId369" Type="http://schemas.openxmlformats.org/officeDocument/2006/relationships/hyperlink" Target="javascript:__doPostBack('ctl00$ContentPlaceHolder1$Grd_tot_detail$ctl28$hypSeptember','')" TargetMode="External"/><Relationship Id="rId152" Type="http://schemas.openxmlformats.org/officeDocument/2006/relationships/hyperlink" Target="javascript:__doPostBack('ctl00$ContentPlaceHolder1$Grd_tot_detail$ctl09$hypSeptember','')" TargetMode="External"/><Relationship Id="rId173" Type="http://schemas.openxmlformats.org/officeDocument/2006/relationships/hyperlink" Target="javascript:__doPostBack('ctl00$ContentPlaceHolder1$Grd_tot_detail$ctl11$hypjune','')" TargetMode="External"/><Relationship Id="rId194" Type="http://schemas.openxmlformats.org/officeDocument/2006/relationships/hyperlink" Target="javascript:__doPostBack('ctl00$ContentPlaceHolder1$Grd_tot_detail$ctl13$hypmay','')" TargetMode="External"/><Relationship Id="rId208" Type="http://schemas.openxmlformats.org/officeDocument/2006/relationships/hyperlink" Target="javascript:__doPostBack('ctl00$ContentPlaceHolder1$Grd_tot_detail$ctl14$hypjuly','')" TargetMode="External"/><Relationship Id="rId229" Type="http://schemas.openxmlformats.org/officeDocument/2006/relationships/hyperlink" Target="javascript:__doPostBack('ctl00$ContentPlaceHolder1$Grd_tot_detail$ctl16$hypmay','')" TargetMode="External"/><Relationship Id="rId380" Type="http://schemas.openxmlformats.org/officeDocument/2006/relationships/hyperlink" Target="javascript:__doPostBack('ctl00$ContentPlaceHolder1$Grd_tot_detail$ctl29$hypAugust','')" TargetMode="External"/><Relationship Id="rId415" Type="http://schemas.openxmlformats.org/officeDocument/2006/relationships/hyperlink" Target="javascript:__doPostBack('ctl00$ContentPlaceHolder1$Grd_tot_detail$ctl32$hypAugust','')" TargetMode="External"/><Relationship Id="rId436" Type="http://schemas.openxmlformats.org/officeDocument/2006/relationships/hyperlink" Target="javascript:__doPostBack('ctl00$ContentPlaceHolder1$Grd_tot_detail$ctl34$hypjune','')" TargetMode="External"/><Relationship Id="rId240" Type="http://schemas.openxmlformats.org/officeDocument/2006/relationships/hyperlink" Target="javascript:__doPostBack('ctl00$ContentPlaceHolder1$Grd_tot_detail$ctl17$hypapr','')" TargetMode="External"/><Relationship Id="rId261" Type="http://schemas.openxmlformats.org/officeDocument/2006/relationships/hyperlink" Target="javascript:__doPostBack('ctl00$ContentPlaceHolder1$Grd_tot_detail$ctl18$hypFeb','')" TargetMode="External"/><Relationship Id="rId14" Type="http://schemas.openxmlformats.org/officeDocument/2006/relationships/hyperlink" Target="javascript:__doPostBack('ctl00$ContentPlaceHolder1$Grd_tot_detail$ctl08$lbtnfreezsch','')" TargetMode="External"/><Relationship Id="rId35" Type="http://schemas.openxmlformats.org/officeDocument/2006/relationships/hyperlink" Target="javascript:__doPostBack('ctl00$ContentPlaceHolder1$Grd_tot_detail$ctl19$lbtnttlsch','')" TargetMode="External"/><Relationship Id="rId56" Type="http://schemas.openxmlformats.org/officeDocument/2006/relationships/hyperlink" Target="javascript:__doPostBack('ctl00$ContentPlaceHolder1$Grd_tot_detail$ctl29$lbtnfreezsch','')" TargetMode="External"/><Relationship Id="rId77" Type="http://schemas.openxmlformats.org/officeDocument/2006/relationships/hyperlink" Target="javascript:__doPostBack('ctl00$ContentPlaceHolder1$Grd_tot_detail$ctl02$hypFeb','')" TargetMode="External"/><Relationship Id="rId100" Type="http://schemas.openxmlformats.org/officeDocument/2006/relationships/hyperlink" Target="javascript:__doPostBack('ctl00$ContentPlaceHolder1$Grd_tot_detail$ctl04$hypFeb','')" TargetMode="External"/><Relationship Id="rId282" Type="http://schemas.openxmlformats.org/officeDocument/2006/relationships/hyperlink" Target="javascript:__doPostBack('ctl00$ContentPlaceHolder1$Grd_tot_detail$ctl20$hypDecember','')" TargetMode="External"/><Relationship Id="rId317" Type="http://schemas.openxmlformats.org/officeDocument/2006/relationships/hyperlink" Target="javascript:__doPostBack('ctl00$ContentPlaceHolder1$Grd_tot_detail$ctl23$hypFeb','')" TargetMode="External"/><Relationship Id="rId338" Type="http://schemas.openxmlformats.org/officeDocument/2006/relationships/hyperlink" Target="javascript:__doPostBack('ctl00$ContentPlaceHolder1$Grd_tot_detail$ctl25$hypDecember','')" TargetMode="External"/><Relationship Id="rId359" Type="http://schemas.openxmlformats.org/officeDocument/2006/relationships/hyperlink" Target="javascript:__doPostBack('ctl00$ContentPlaceHolder1$Grd_tot_detail$ctl27$hypOcteber','')" TargetMode="External"/><Relationship Id="rId8" Type="http://schemas.openxmlformats.org/officeDocument/2006/relationships/hyperlink" Target="javascript:__doPostBack('ctl00$ContentPlaceHolder1$Grd_tot_detail$ctl05$lbtnfreezsch','')" TargetMode="External"/><Relationship Id="rId98" Type="http://schemas.openxmlformats.org/officeDocument/2006/relationships/hyperlink" Target="javascript:__doPostBack('ctl00$ContentPlaceHolder1$Grd_tot_detail$ctl04$hypDecember','')" TargetMode="External"/><Relationship Id="rId121" Type="http://schemas.openxmlformats.org/officeDocument/2006/relationships/hyperlink" Target="javascript:__doPostBack('ctl00$ContentPlaceHolder1$Grd_tot_detail$ctl06$hypJanuary','')" TargetMode="External"/><Relationship Id="rId142" Type="http://schemas.openxmlformats.org/officeDocument/2006/relationships/hyperlink" Target="javascript:__doPostBack('ctl00$ContentPlaceHolder1$Grd_tot_detail$ctl08$hypOcteber','')" TargetMode="External"/><Relationship Id="rId163" Type="http://schemas.openxmlformats.org/officeDocument/2006/relationships/hyperlink" Target="javascript:__doPostBack('ctl00$ContentPlaceHolder1$Grd_tot_detail$ctl10$hypAugust','')" TargetMode="External"/><Relationship Id="rId184" Type="http://schemas.openxmlformats.org/officeDocument/2006/relationships/hyperlink" Target="javascript:__doPostBack('ctl00$ContentPlaceHolder1$Grd_tot_detail$ctl12$hypjune','')" TargetMode="External"/><Relationship Id="rId219" Type="http://schemas.openxmlformats.org/officeDocument/2006/relationships/hyperlink" Target="javascript:__doPostBack('ctl00$ContentPlaceHolder1$Grd_tot_detail$ctl15$hypjune','')" TargetMode="External"/><Relationship Id="rId370" Type="http://schemas.openxmlformats.org/officeDocument/2006/relationships/hyperlink" Target="javascript:__doPostBack('ctl00$ContentPlaceHolder1$Grd_tot_detail$ctl28$hypOcteber','')" TargetMode="External"/><Relationship Id="rId391" Type="http://schemas.openxmlformats.org/officeDocument/2006/relationships/hyperlink" Target="javascript:__doPostBack('ctl00$ContentPlaceHolder1$Grd_tot_detail$ctl30$hypAugust','')" TargetMode="External"/><Relationship Id="rId405" Type="http://schemas.openxmlformats.org/officeDocument/2006/relationships/hyperlink" Target="javascript:__doPostBack('ctl00$ContentPlaceHolder1$Grd_tot_detail$ctl31$hypOcteber','')" TargetMode="External"/><Relationship Id="rId426" Type="http://schemas.openxmlformats.org/officeDocument/2006/relationships/hyperlink" Target="javascript:__doPostBack('ctl00$ContentPlaceHolder1$Grd_tot_detail$ctl33$hypjuly','')" TargetMode="External"/><Relationship Id="rId230" Type="http://schemas.openxmlformats.org/officeDocument/2006/relationships/hyperlink" Target="javascript:__doPostBack('ctl00$ContentPlaceHolder1$Grd_tot_detail$ctl16$hypjune','')" TargetMode="External"/><Relationship Id="rId251" Type="http://schemas.openxmlformats.org/officeDocument/2006/relationships/hyperlink" Target="javascript:__doPostBack('ctl00$ContentPlaceHolder1$Grd_tot_detail$ctl18$hypapr','')" TargetMode="External"/><Relationship Id="rId25" Type="http://schemas.openxmlformats.org/officeDocument/2006/relationships/hyperlink" Target="javascript:__doPostBack('ctl00$ContentPlaceHolder1$Grd_tot_detail$ctl14$lbtnttlsch','')" TargetMode="External"/><Relationship Id="rId46" Type="http://schemas.openxmlformats.org/officeDocument/2006/relationships/hyperlink" Target="javascript:__doPostBack('ctl00$ContentPlaceHolder1$Grd_tot_detail$ctl24$lbtnfreezsch','')" TargetMode="External"/><Relationship Id="rId67" Type="http://schemas.openxmlformats.org/officeDocument/2006/relationships/hyperlink" Target="javascript:__doPostBack('ctl00$ContentPlaceHolder1$Grd_tot_detail$ctl02$hypapr','')" TargetMode="External"/><Relationship Id="rId272" Type="http://schemas.openxmlformats.org/officeDocument/2006/relationships/hyperlink" Target="javascript:__doPostBack('ctl00$ContentPlaceHolder1$Grd_tot_detail$ctl19$hypJanuary','')" TargetMode="External"/><Relationship Id="rId293" Type="http://schemas.openxmlformats.org/officeDocument/2006/relationships/hyperlink" Target="javascript:__doPostBack('ctl00$ContentPlaceHolder1$Grd_tot_detail$ctl21$hypDecember','')" TargetMode="External"/><Relationship Id="rId307" Type="http://schemas.openxmlformats.org/officeDocument/2006/relationships/hyperlink" Target="javascript:__doPostBack('ctl00$ContentPlaceHolder1$Grd_tot_detail$ctl23$hypapr','')" TargetMode="External"/><Relationship Id="rId328" Type="http://schemas.openxmlformats.org/officeDocument/2006/relationships/hyperlink" Target="javascript:__doPostBack('ctl00$ContentPlaceHolder1$Grd_tot_detail$ctl24$hypFeb','')" TargetMode="External"/><Relationship Id="rId349" Type="http://schemas.openxmlformats.org/officeDocument/2006/relationships/hyperlink" Target="javascript:__doPostBack('ctl00$ContentPlaceHolder1$Grd_tot_detail$ctl26$hypNovember','')" TargetMode="External"/><Relationship Id="rId88" Type="http://schemas.openxmlformats.org/officeDocument/2006/relationships/hyperlink" Target="javascript:__doPostBack('ctl00$ContentPlaceHolder1$Grd_tot_detail$ctl03$hypJanuary','')" TargetMode="External"/><Relationship Id="rId111" Type="http://schemas.openxmlformats.org/officeDocument/2006/relationships/hyperlink" Target="javascript:__doPostBack('ctl00$ContentPlaceHolder1$Grd_tot_detail$ctl05$hypFeb','')" TargetMode="External"/><Relationship Id="rId132" Type="http://schemas.openxmlformats.org/officeDocument/2006/relationships/hyperlink" Target="javascript:__doPostBack('ctl00$ContentPlaceHolder1$Grd_tot_detail$ctl07$hypDecember','')" TargetMode="External"/><Relationship Id="rId153" Type="http://schemas.openxmlformats.org/officeDocument/2006/relationships/hyperlink" Target="javascript:__doPostBack('ctl00$ContentPlaceHolder1$Grd_tot_detail$ctl09$hypOcteber','')" TargetMode="External"/><Relationship Id="rId174" Type="http://schemas.openxmlformats.org/officeDocument/2006/relationships/hyperlink" Target="javascript:__doPostBack('ctl00$ContentPlaceHolder1$Grd_tot_detail$ctl11$hypjuly','')" TargetMode="External"/><Relationship Id="rId195" Type="http://schemas.openxmlformats.org/officeDocument/2006/relationships/hyperlink" Target="javascript:__doPostBack('ctl00$ContentPlaceHolder1$Grd_tot_detail$ctl13$hypjune','')" TargetMode="External"/><Relationship Id="rId209" Type="http://schemas.openxmlformats.org/officeDocument/2006/relationships/hyperlink" Target="javascript:__doPostBack('ctl00$ContentPlaceHolder1$Grd_tot_detail$ctl14$hypAugust','')" TargetMode="External"/><Relationship Id="rId360" Type="http://schemas.openxmlformats.org/officeDocument/2006/relationships/hyperlink" Target="javascript:__doPostBack('ctl00$ContentPlaceHolder1$Grd_tot_detail$ctl27$hypNovember','')" TargetMode="External"/><Relationship Id="rId381" Type="http://schemas.openxmlformats.org/officeDocument/2006/relationships/hyperlink" Target="javascript:__doPostBack('ctl00$ContentPlaceHolder1$Grd_tot_detail$ctl29$hypSeptember','')" TargetMode="External"/><Relationship Id="rId416" Type="http://schemas.openxmlformats.org/officeDocument/2006/relationships/hyperlink" Target="javascript:__doPostBack('ctl00$ContentPlaceHolder1$Grd_tot_detail$ctl32$hypSeptember','')" TargetMode="External"/><Relationship Id="rId220" Type="http://schemas.openxmlformats.org/officeDocument/2006/relationships/hyperlink" Target="javascript:__doPostBack('ctl00$ContentPlaceHolder1$Grd_tot_detail$ctl15$hypjuly','')" TargetMode="External"/><Relationship Id="rId241" Type="http://schemas.openxmlformats.org/officeDocument/2006/relationships/hyperlink" Target="javascript:__doPostBack('ctl00$ContentPlaceHolder1$Grd_tot_detail$ctl17$hypmay','')" TargetMode="External"/><Relationship Id="rId437" Type="http://schemas.openxmlformats.org/officeDocument/2006/relationships/hyperlink" Target="javascript:__doPostBack('ctl00$ContentPlaceHolder1$Grd_tot_detail$ctl34$hypjuly','')" TargetMode="External"/><Relationship Id="rId15" Type="http://schemas.openxmlformats.org/officeDocument/2006/relationships/hyperlink" Target="javascript:__doPostBack('ctl00$ContentPlaceHolder1$Grd_tot_detail$ctl09$lbtnttlsch','')" TargetMode="External"/><Relationship Id="rId36" Type="http://schemas.openxmlformats.org/officeDocument/2006/relationships/hyperlink" Target="javascript:__doPostBack('ctl00$ContentPlaceHolder1$Grd_tot_detail$ctl19$lbtnfreezsch','')" TargetMode="External"/><Relationship Id="rId57" Type="http://schemas.openxmlformats.org/officeDocument/2006/relationships/hyperlink" Target="javascript:__doPostBack('ctl00$ContentPlaceHolder1$Grd_tot_detail$ctl30$lbtnttlsch','')" TargetMode="External"/><Relationship Id="rId262" Type="http://schemas.openxmlformats.org/officeDocument/2006/relationships/hyperlink" Target="javascript:__doPostBack('ctl00$ContentPlaceHolder1$Grd_tot_detail$ctl18$hypMarch','')" TargetMode="External"/><Relationship Id="rId283" Type="http://schemas.openxmlformats.org/officeDocument/2006/relationships/hyperlink" Target="javascript:__doPostBack('ctl00$ContentPlaceHolder1$Grd_tot_detail$ctl20$hypJanuary','')" TargetMode="External"/><Relationship Id="rId318" Type="http://schemas.openxmlformats.org/officeDocument/2006/relationships/hyperlink" Target="javascript:__doPostBack('ctl00$ContentPlaceHolder1$Grd_tot_detail$ctl24$hypapr','')" TargetMode="External"/><Relationship Id="rId339" Type="http://schemas.openxmlformats.org/officeDocument/2006/relationships/hyperlink" Target="javascript:__doPostBack('ctl00$ContentPlaceHolder1$Grd_tot_detail$ctl25$hypJanuary','')" TargetMode="External"/><Relationship Id="rId78" Type="http://schemas.openxmlformats.org/officeDocument/2006/relationships/hyperlink" Target="javascript:__doPostBack('ctl00$ContentPlaceHolder1$Grd_tot_detail$ctl02$hypMarch','')" TargetMode="External"/><Relationship Id="rId99" Type="http://schemas.openxmlformats.org/officeDocument/2006/relationships/hyperlink" Target="javascript:__doPostBack('ctl00$ContentPlaceHolder1$Grd_tot_detail$ctl04$hypJanuary','')" TargetMode="External"/><Relationship Id="rId101" Type="http://schemas.openxmlformats.org/officeDocument/2006/relationships/hyperlink" Target="javascript:__doPostBack('ctl00$ContentPlaceHolder1$Grd_tot_detail$ctl05$hypapr','')" TargetMode="External"/><Relationship Id="rId122" Type="http://schemas.openxmlformats.org/officeDocument/2006/relationships/hyperlink" Target="javascript:__doPostBack('ctl00$ContentPlaceHolder1$Grd_tot_detail$ctl06$hypFeb','')" TargetMode="External"/><Relationship Id="rId143" Type="http://schemas.openxmlformats.org/officeDocument/2006/relationships/hyperlink" Target="javascript:__doPostBack('ctl00$ContentPlaceHolder1$Grd_tot_detail$ctl08$hypNovember','')" TargetMode="External"/><Relationship Id="rId164" Type="http://schemas.openxmlformats.org/officeDocument/2006/relationships/hyperlink" Target="javascript:__doPostBack('ctl00$ContentPlaceHolder1$Grd_tot_detail$ctl10$hypSeptember','')" TargetMode="External"/><Relationship Id="rId185" Type="http://schemas.openxmlformats.org/officeDocument/2006/relationships/hyperlink" Target="javascript:__doPostBack('ctl00$ContentPlaceHolder1$Grd_tot_detail$ctl12$hypjuly','')" TargetMode="External"/><Relationship Id="rId350" Type="http://schemas.openxmlformats.org/officeDocument/2006/relationships/hyperlink" Target="javascript:__doPostBack('ctl00$ContentPlaceHolder1$Grd_tot_detail$ctl26$hypDecember','')" TargetMode="External"/><Relationship Id="rId371" Type="http://schemas.openxmlformats.org/officeDocument/2006/relationships/hyperlink" Target="javascript:__doPostBack('ctl00$ContentPlaceHolder1$Grd_tot_detail$ctl28$hypNovember','')" TargetMode="External"/><Relationship Id="rId406" Type="http://schemas.openxmlformats.org/officeDocument/2006/relationships/hyperlink" Target="javascript:__doPostBack('ctl00$ContentPlaceHolder1$Grd_tot_detail$ctl31$hypNovember','')" TargetMode="External"/><Relationship Id="rId9" Type="http://schemas.openxmlformats.org/officeDocument/2006/relationships/hyperlink" Target="javascript:__doPostBack('ctl00$ContentPlaceHolder1$Grd_tot_detail$ctl06$lbtnttlsch','')" TargetMode="External"/><Relationship Id="rId210" Type="http://schemas.openxmlformats.org/officeDocument/2006/relationships/hyperlink" Target="javascript:__doPostBack('ctl00$ContentPlaceHolder1$Grd_tot_detail$ctl14$hypSeptember','')" TargetMode="External"/><Relationship Id="rId392" Type="http://schemas.openxmlformats.org/officeDocument/2006/relationships/hyperlink" Target="javascript:__doPostBack('ctl00$ContentPlaceHolder1$Grd_tot_detail$ctl30$hypSeptember','')" TargetMode="External"/><Relationship Id="rId427" Type="http://schemas.openxmlformats.org/officeDocument/2006/relationships/hyperlink" Target="javascript:__doPostBack('ctl00$ContentPlaceHolder1$Grd_tot_detail$ctl33$hypAugust','')" TargetMode="External"/><Relationship Id="rId26" Type="http://schemas.openxmlformats.org/officeDocument/2006/relationships/hyperlink" Target="javascript:__doPostBack('ctl00$ContentPlaceHolder1$Grd_tot_detail$ctl14$lbtnfreezsch','')" TargetMode="External"/><Relationship Id="rId231" Type="http://schemas.openxmlformats.org/officeDocument/2006/relationships/hyperlink" Target="javascript:__doPostBack('ctl00$ContentPlaceHolder1$Grd_tot_detail$ctl16$hypjuly','')" TargetMode="External"/><Relationship Id="rId252" Type="http://schemas.openxmlformats.org/officeDocument/2006/relationships/hyperlink" Target="javascript:__doPostBack('ctl00$ContentPlaceHolder1$Grd_tot_detail$ctl18$hypmay','')" TargetMode="External"/><Relationship Id="rId273" Type="http://schemas.openxmlformats.org/officeDocument/2006/relationships/hyperlink" Target="javascript:__doPostBack('ctl00$ContentPlaceHolder1$Grd_tot_detail$ctl19$hypFeb','')" TargetMode="External"/><Relationship Id="rId294" Type="http://schemas.openxmlformats.org/officeDocument/2006/relationships/hyperlink" Target="javascript:__doPostBack('ctl00$ContentPlaceHolder1$Grd_tot_detail$ctl21$hypJanuary','')" TargetMode="External"/><Relationship Id="rId308" Type="http://schemas.openxmlformats.org/officeDocument/2006/relationships/hyperlink" Target="javascript:__doPostBack('ctl00$ContentPlaceHolder1$Grd_tot_detail$ctl23$hypmay','')" TargetMode="External"/><Relationship Id="rId329" Type="http://schemas.openxmlformats.org/officeDocument/2006/relationships/hyperlink" Target="javascript:__doPostBack('ctl00$ContentPlaceHolder1$Grd_tot_detail$ctl24$hypMarch','')" TargetMode="External"/><Relationship Id="rId47" Type="http://schemas.openxmlformats.org/officeDocument/2006/relationships/hyperlink" Target="javascript:__doPostBack('ctl00$ContentPlaceHolder1$Grd_tot_detail$ctl25$lbtnttlsch','')" TargetMode="External"/><Relationship Id="rId68" Type="http://schemas.openxmlformats.org/officeDocument/2006/relationships/hyperlink" Target="javascript:__doPostBack('ctl00$ContentPlaceHolder1$Grd_tot_detail$ctl02$hypmay','')" TargetMode="External"/><Relationship Id="rId89" Type="http://schemas.openxmlformats.org/officeDocument/2006/relationships/hyperlink" Target="javascript:__doPostBack('ctl00$ContentPlaceHolder1$Grd_tot_detail$ctl03$hypFeb','')" TargetMode="External"/><Relationship Id="rId112" Type="http://schemas.openxmlformats.org/officeDocument/2006/relationships/hyperlink" Target="javascript:__doPostBack('ctl00$ContentPlaceHolder1$Grd_tot_detail$ctl06$hypapr','')" TargetMode="External"/><Relationship Id="rId133" Type="http://schemas.openxmlformats.org/officeDocument/2006/relationships/hyperlink" Target="javascript:__doPostBack('ctl00$ContentPlaceHolder1$Grd_tot_detail$ctl07$hypJanuary','')" TargetMode="External"/><Relationship Id="rId154" Type="http://schemas.openxmlformats.org/officeDocument/2006/relationships/hyperlink" Target="javascript:__doPostBack('ctl00$ContentPlaceHolder1$Grd_tot_detail$ctl09$hypNovember','')" TargetMode="External"/><Relationship Id="rId175" Type="http://schemas.openxmlformats.org/officeDocument/2006/relationships/hyperlink" Target="javascript:__doPostBack('ctl00$ContentPlaceHolder1$Grd_tot_detail$ctl11$hypAugust','')" TargetMode="External"/><Relationship Id="rId340" Type="http://schemas.openxmlformats.org/officeDocument/2006/relationships/hyperlink" Target="javascript:__doPostBack('ctl00$ContentPlaceHolder1$Grd_tot_detail$ctl25$hypFeb','')" TargetMode="External"/><Relationship Id="rId361" Type="http://schemas.openxmlformats.org/officeDocument/2006/relationships/hyperlink" Target="javascript:__doPostBack('ctl00$ContentPlaceHolder1$Grd_tot_detail$ctl27$hypDecember','')" TargetMode="External"/><Relationship Id="rId196" Type="http://schemas.openxmlformats.org/officeDocument/2006/relationships/hyperlink" Target="javascript:__doPostBack('ctl00$ContentPlaceHolder1$Grd_tot_detail$ctl13$hypjuly','')" TargetMode="External"/><Relationship Id="rId200" Type="http://schemas.openxmlformats.org/officeDocument/2006/relationships/hyperlink" Target="javascript:__doPostBack('ctl00$ContentPlaceHolder1$Grd_tot_detail$ctl13$hypNovember','')" TargetMode="External"/><Relationship Id="rId382" Type="http://schemas.openxmlformats.org/officeDocument/2006/relationships/hyperlink" Target="javascript:__doPostBack('ctl00$ContentPlaceHolder1$Grd_tot_detail$ctl29$hypOcteber','')" TargetMode="External"/><Relationship Id="rId417" Type="http://schemas.openxmlformats.org/officeDocument/2006/relationships/hyperlink" Target="javascript:__doPostBack('ctl00$ContentPlaceHolder1$Grd_tot_detail$ctl32$hypOcteber','')" TargetMode="External"/><Relationship Id="rId438" Type="http://schemas.openxmlformats.org/officeDocument/2006/relationships/hyperlink" Target="javascript:__doPostBack('ctl00$ContentPlaceHolder1$Grd_tot_detail$ctl34$hypAugust','')" TargetMode="External"/><Relationship Id="rId16" Type="http://schemas.openxmlformats.org/officeDocument/2006/relationships/hyperlink" Target="javascript:__doPostBack('ctl00$ContentPlaceHolder1$Grd_tot_detail$ctl09$lbtnfreezsch','')" TargetMode="External"/><Relationship Id="rId221" Type="http://schemas.openxmlformats.org/officeDocument/2006/relationships/hyperlink" Target="javascript:__doPostBack('ctl00$ContentPlaceHolder1$Grd_tot_detail$ctl15$hypAugust','')" TargetMode="External"/><Relationship Id="rId242" Type="http://schemas.openxmlformats.org/officeDocument/2006/relationships/hyperlink" Target="javascript:__doPostBack('ctl00$ContentPlaceHolder1$Grd_tot_detail$ctl17$hypjune','')" TargetMode="External"/><Relationship Id="rId263" Type="http://schemas.openxmlformats.org/officeDocument/2006/relationships/hyperlink" Target="javascript:__doPostBack('ctl00$ContentPlaceHolder1$Grd_tot_detail$ctl19$hypapr','')" TargetMode="External"/><Relationship Id="rId284" Type="http://schemas.openxmlformats.org/officeDocument/2006/relationships/hyperlink" Target="javascript:__doPostBack('ctl00$ContentPlaceHolder1$Grd_tot_detail$ctl20$hypFeb','')" TargetMode="External"/><Relationship Id="rId319" Type="http://schemas.openxmlformats.org/officeDocument/2006/relationships/hyperlink" Target="javascript:__doPostBack('ctl00$ContentPlaceHolder1$Grd_tot_detail$ctl24$hypmay','')" TargetMode="External"/><Relationship Id="rId37" Type="http://schemas.openxmlformats.org/officeDocument/2006/relationships/hyperlink" Target="javascript:__doPostBack('ctl00$ContentPlaceHolder1$Grd_tot_detail$ctl20$lbtnttlsch','')" TargetMode="External"/><Relationship Id="rId58" Type="http://schemas.openxmlformats.org/officeDocument/2006/relationships/hyperlink" Target="javascript:__doPostBack('ctl00$ContentPlaceHolder1$Grd_tot_detail$ctl30$lbtnfreezsch','')" TargetMode="External"/><Relationship Id="rId79" Type="http://schemas.openxmlformats.org/officeDocument/2006/relationships/hyperlink" Target="javascript:__doPostBack('ctl00$ContentPlaceHolder1$Grd_tot_detail$ctl03$hypapr','')" TargetMode="External"/><Relationship Id="rId102" Type="http://schemas.openxmlformats.org/officeDocument/2006/relationships/hyperlink" Target="javascript:__doPostBack('ctl00$ContentPlaceHolder1$Grd_tot_detail$ctl05$hypmay','')" TargetMode="External"/><Relationship Id="rId123" Type="http://schemas.openxmlformats.org/officeDocument/2006/relationships/hyperlink" Target="javascript:__doPostBack('ctl00$ContentPlaceHolder1$Grd_tot_detail$ctl06$hypMarch','')" TargetMode="External"/><Relationship Id="rId144" Type="http://schemas.openxmlformats.org/officeDocument/2006/relationships/hyperlink" Target="javascript:__doPostBack('ctl00$ContentPlaceHolder1$Grd_tot_detail$ctl08$hypDecember','')" TargetMode="External"/><Relationship Id="rId330" Type="http://schemas.openxmlformats.org/officeDocument/2006/relationships/hyperlink" Target="javascript:__doPostBack('ctl00$ContentPlaceHolder1$Grd_tot_detail$ctl25$hypapr','')" TargetMode="External"/><Relationship Id="rId90" Type="http://schemas.openxmlformats.org/officeDocument/2006/relationships/hyperlink" Target="javascript:__doPostBack('ctl00$ContentPlaceHolder1$Grd_tot_detail$ctl04$hypapr','')" TargetMode="External"/><Relationship Id="rId165" Type="http://schemas.openxmlformats.org/officeDocument/2006/relationships/hyperlink" Target="javascript:__doPostBack('ctl00$ContentPlaceHolder1$Grd_tot_detail$ctl10$hypOcteber','')" TargetMode="External"/><Relationship Id="rId186" Type="http://schemas.openxmlformats.org/officeDocument/2006/relationships/hyperlink" Target="javascript:__doPostBack('ctl00$ContentPlaceHolder1$Grd_tot_detail$ctl12$hypAugust','')" TargetMode="External"/><Relationship Id="rId351" Type="http://schemas.openxmlformats.org/officeDocument/2006/relationships/hyperlink" Target="javascript:__doPostBack('ctl00$ContentPlaceHolder1$Grd_tot_detail$ctl26$hypJanuary','')" TargetMode="External"/><Relationship Id="rId372" Type="http://schemas.openxmlformats.org/officeDocument/2006/relationships/hyperlink" Target="javascript:__doPostBack('ctl00$ContentPlaceHolder1$Grd_tot_detail$ctl28$hypDecember','')" TargetMode="External"/><Relationship Id="rId393" Type="http://schemas.openxmlformats.org/officeDocument/2006/relationships/hyperlink" Target="javascript:__doPostBack('ctl00$ContentPlaceHolder1$Grd_tot_detail$ctl30$hypOcteber','')" TargetMode="External"/><Relationship Id="rId407" Type="http://schemas.openxmlformats.org/officeDocument/2006/relationships/hyperlink" Target="javascript:__doPostBack('ctl00$ContentPlaceHolder1$Grd_tot_detail$ctl31$hypDecember','')" TargetMode="External"/><Relationship Id="rId428" Type="http://schemas.openxmlformats.org/officeDocument/2006/relationships/hyperlink" Target="javascript:__doPostBack('ctl00$ContentPlaceHolder1$Grd_tot_detail$ctl33$hypSeptember','')" TargetMode="External"/><Relationship Id="rId211" Type="http://schemas.openxmlformats.org/officeDocument/2006/relationships/hyperlink" Target="javascript:__doPostBack('ctl00$ContentPlaceHolder1$Grd_tot_detail$ctl14$hypOcteber','')" TargetMode="External"/><Relationship Id="rId232" Type="http://schemas.openxmlformats.org/officeDocument/2006/relationships/hyperlink" Target="javascript:__doPostBack('ctl00$ContentPlaceHolder1$Grd_tot_detail$ctl16$hypAugust','')" TargetMode="External"/><Relationship Id="rId253" Type="http://schemas.openxmlformats.org/officeDocument/2006/relationships/hyperlink" Target="javascript:__doPostBack('ctl00$ContentPlaceHolder1$Grd_tot_detail$ctl18$hypjune','')" TargetMode="External"/><Relationship Id="rId274" Type="http://schemas.openxmlformats.org/officeDocument/2006/relationships/hyperlink" Target="javascript:__doPostBack('ctl00$ContentPlaceHolder1$Grd_tot_detail$ctl20$hypapr','')" TargetMode="External"/><Relationship Id="rId295" Type="http://schemas.openxmlformats.org/officeDocument/2006/relationships/hyperlink" Target="javascript:__doPostBack('ctl00$ContentPlaceHolder1$Grd_tot_detail$ctl21$hypFeb','')" TargetMode="External"/><Relationship Id="rId309" Type="http://schemas.openxmlformats.org/officeDocument/2006/relationships/hyperlink" Target="javascript:__doPostBack('ctl00$ContentPlaceHolder1$Grd_tot_detail$ctl23$hypjune','')" TargetMode="External"/><Relationship Id="rId27" Type="http://schemas.openxmlformats.org/officeDocument/2006/relationships/hyperlink" Target="javascript:__doPostBack('ctl00$ContentPlaceHolder1$Grd_tot_detail$ctl15$lbtnttlsch','')" TargetMode="External"/><Relationship Id="rId48" Type="http://schemas.openxmlformats.org/officeDocument/2006/relationships/hyperlink" Target="javascript:__doPostBack('ctl00$ContentPlaceHolder1$Grd_tot_detail$ctl25$lbtnfreezsch','')" TargetMode="External"/><Relationship Id="rId69" Type="http://schemas.openxmlformats.org/officeDocument/2006/relationships/hyperlink" Target="javascript:__doPostBack('ctl00$ContentPlaceHolder1$Grd_tot_detail$ctl02$hypjune','')" TargetMode="External"/><Relationship Id="rId113" Type="http://schemas.openxmlformats.org/officeDocument/2006/relationships/hyperlink" Target="javascript:__doPostBack('ctl00$ContentPlaceHolder1$Grd_tot_detail$ctl06$hypmay','')" TargetMode="External"/><Relationship Id="rId134" Type="http://schemas.openxmlformats.org/officeDocument/2006/relationships/hyperlink" Target="javascript:__doPostBack('ctl00$ContentPlaceHolder1$Grd_tot_detail$ctl07$hypFeb','')" TargetMode="External"/><Relationship Id="rId320" Type="http://schemas.openxmlformats.org/officeDocument/2006/relationships/hyperlink" Target="javascript:__doPostBack('ctl00$ContentPlaceHolder1$Grd_tot_detail$ctl24$hypjune','')" TargetMode="External"/><Relationship Id="rId80" Type="http://schemas.openxmlformats.org/officeDocument/2006/relationships/hyperlink" Target="javascript:__doPostBack('ctl00$ContentPlaceHolder1$Grd_tot_detail$ctl03$hypmay','')" TargetMode="External"/><Relationship Id="rId155" Type="http://schemas.openxmlformats.org/officeDocument/2006/relationships/hyperlink" Target="javascript:__doPostBack('ctl00$ContentPlaceHolder1$Grd_tot_detail$ctl09$hypDecember','')" TargetMode="External"/><Relationship Id="rId176" Type="http://schemas.openxmlformats.org/officeDocument/2006/relationships/hyperlink" Target="javascript:__doPostBack('ctl00$ContentPlaceHolder1$Grd_tot_detail$ctl11$hypSeptember','')" TargetMode="External"/><Relationship Id="rId197" Type="http://schemas.openxmlformats.org/officeDocument/2006/relationships/hyperlink" Target="javascript:__doPostBack('ctl00$ContentPlaceHolder1$Grd_tot_detail$ctl13$hypAugust','')" TargetMode="External"/><Relationship Id="rId341" Type="http://schemas.openxmlformats.org/officeDocument/2006/relationships/hyperlink" Target="javascript:__doPostBack('ctl00$ContentPlaceHolder1$Grd_tot_detail$ctl25$hypMarch','')" TargetMode="External"/><Relationship Id="rId362" Type="http://schemas.openxmlformats.org/officeDocument/2006/relationships/hyperlink" Target="javascript:__doPostBack('ctl00$ContentPlaceHolder1$Grd_tot_detail$ctl27$hypJanuary','')" TargetMode="External"/><Relationship Id="rId383" Type="http://schemas.openxmlformats.org/officeDocument/2006/relationships/hyperlink" Target="javascript:__doPostBack('ctl00$ContentPlaceHolder1$Grd_tot_detail$ctl29$hypNovember','')" TargetMode="External"/><Relationship Id="rId418" Type="http://schemas.openxmlformats.org/officeDocument/2006/relationships/hyperlink" Target="javascript:__doPostBack('ctl00$ContentPlaceHolder1$Grd_tot_detail$ctl32$hypNovember','')" TargetMode="External"/><Relationship Id="rId439" Type="http://schemas.openxmlformats.org/officeDocument/2006/relationships/hyperlink" Target="javascript:__doPostBack('ctl00$ContentPlaceHolder1$Grd_tot_detail$ctl34$hypSeptember','')" TargetMode="External"/><Relationship Id="rId201" Type="http://schemas.openxmlformats.org/officeDocument/2006/relationships/hyperlink" Target="javascript:__doPostBack('ctl00$ContentPlaceHolder1$Grd_tot_detail$ctl13$hypDecember','')" TargetMode="External"/><Relationship Id="rId222" Type="http://schemas.openxmlformats.org/officeDocument/2006/relationships/hyperlink" Target="javascript:__doPostBack('ctl00$ContentPlaceHolder1$Grd_tot_detail$ctl15$hypSeptember','')" TargetMode="External"/><Relationship Id="rId243" Type="http://schemas.openxmlformats.org/officeDocument/2006/relationships/hyperlink" Target="javascript:__doPostBack('ctl00$ContentPlaceHolder1$Grd_tot_detail$ctl17$hypjuly','')" TargetMode="External"/><Relationship Id="rId264" Type="http://schemas.openxmlformats.org/officeDocument/2006/relationships/hyperlink" Target="javascript:__doPostBack('ctl00$ContentPlaceHolder1$Grd_tot_detail$ctl19$hypmay','')" TargetMode="External"/><Relationship Id="rId285" Type="http://schemas.openxmlformats.org/officeDocument/2006/relationships/hyperlink" Target="javascript:__doPostBack('ctl00$ContentPlaceHolder1$Grd_tot_detail$ctl21$hypapr','')" TargetMode="External"/><Relationship Id="rId17" Type="http://schemas.openxmlformats.org/officeDocument/2006/relationships/hyperlink" Target="javascript:__doPostBack('ctl00$ContentPlaceHolder1$Grd_tot_detail$ctl10$lbtnttlsch','')" TargetMode="External"/><Relationship Id="rId38" Type="http://schemas.openxmlformats.org/officeDocument/2006/relationships/hyperlink" Target="javascript:__doPostBack('ctl00$ContentPlaceHolder1$Grd_tot_detail$ctl20$lbtnfreezsch','')" TargetMode="External"/><Relationship Id="rId59" Type="http://schemas.openxmlformats.org/officeDocument/2006/relationships/hyperlink" Target="javascript:__doPostBack('ctl00$ContentPlaceHolder1$Grd_tot_detail$ctl31$lbtnttlsch','')" TargetMode="External"/><Relationship Id="rId103" Type="http://schemas.openxmlformats.org/officeDocument/2006/relationships/hyperlink" Target="javascript:__doPostBack('ctl00$ContentPlaceHolder1$Grd_tot_detail$ctl05$hypjune','')" TargetMode="External"/><Relationship Id="rId124" Type="http://schemas.openxmlformats.org/officeDocument/2006/relationships/hyperlink" Target="javascript:__doPostBack('ctl00$ContentPlaceHolder1$Grd_tot_detail$ctl07$hypapr','')" TargetMode="External"/><Relationship Id="rId310" Type="http://schemas.openxmlformats.org/officeDocument/2006/relationships/hyperlink" Target="javascript:__doPostBack('ctl00$ContentPlaceHolder1$Grd_tot_detail$ctl23$hypjuly','')" TargetMode="External"/><Relationship Id="rId70" Type="http://schemas.openxmlformats.org/officeDocument/2006/relationships/hyperlink" Target="javascript:__doPostBack('ctl00$ContentPlaceHolder1$Grd_tot_detail$ctl02$hypjuly','')" TargetMode="External"/><Relationship Id="rId91" Type="http://schemas.openxmlformats.org/officeDocument/2006/relationships/hyperlink" Target="javascript:__doPostBack('ctl00$ContentPlaceHolder1$Grd_tot_detail$ctl04$hypmay','')" TargetMode="External"/><Relationship Id="rId145" Type="http://schemas.openxmlformats.org/officeDocument/2006/relationships/hyperlink" Target="javascript:__doPostBack('ctl00$ContentPlaceHolder1$Grd_tot_detail$ctl08$hypJanuary','')" TargetMode="External"/><Relationship Id="rId166" Type="http://schemas.openxmlformats.org/officeDocument/2006/relationships/hyperlink" Target="javascript:__doPostBack('ctl00$ContentPlaceHolder1$Grd_tot_detail$ctl10$hypNovember','')" TargetMode="External"/><Relationship Id="rId187" Type="http://schemas.openxmlformats.org/officeDocument/2006/relationships/hyperlink" Target="javascript:__doPostBack('ctl00$ContentPlaceHolder1$Grd_tot_detail$ctl12$hypSeptember','')" TargetMode="External"/><Relationship Id="rId331" Type="http://schemas.openxmlformats.org/officeDocument/2006/relationships/hyperlink" Target="javascript:__doPostBack('ctl00$ContentPlaceHolder1$Grd_tot_detail$ctl25$hypmay','')" TargetMode="External"/><Relationship Id="rId352" Type="http://schemas.openxmlformats.org/officeDocument/2006/relationships/hyperlink" Target="javascript:__doPostBack('ctl00$ContentPlaceHolder1$Grd_tot_detail$ctl26$hypFeb','')" TargetMode="External"/><Relationship Id="rId373" Type="http://schemas.openxmlformats.org/officeDocument/2006/relationships/hyperlink" Target="javascript:__doPostBack('ctl00$ContentPlaceHolder1$Grd_tot_detail$ctl28$hypJanuary','')" TargetMode="External"/><Relationship Id="rId394" Type="http://schemas.openxmlformats.org/officeDocument/2006/relationships/hyperlink" Target="javascript:__doPostBack('ctl00$ContentPlaceHolder1$Grd_tot_detail$ctl30$hypNovember','')" TargetMode="External"/><Relationship Id="rId408" Type="http://schemas.openxmlformats.org/officeDocument/2006/relationships/hyperlink" Target="javascript:__doPostBack('ctl00$ContentPlaceHolder1$Grd_tot_detail$ctl31$hypJanuary','')" TargetMode="External"/><Relationship Id="rId429" Type="http://schemas.openxmlformats.org/officeDocument/2006/relationships/hyperlink" Target="javascript:__doPostBack('ctl00$ContentPlaceHolder1$Grd_tot_detail$ctl33$hypOcteber','')" TargetMode="External"/><Relationship Id="rId1" Type="http://schemas.openxmlformats.org/officeDocument/2006/relationships/hyperlink" Target="javascript:__doPostBack('ctl00$ContentPlaceHolder1$Grd_tot_detail$ctl02$lbtnttlsch','')" TargetMode="External"/><Relationship Id="rId212" Type="http://schemas.openxmlformats.org/officeDocument/2006/relationships/hyperlink" Target="javascript:__doPostBack('ctl00$ContentPlaceHolder1$Grd_tot_detail$ctl14$hypNovember','')" TargetMode="External"/><Relationship Id="rId233" Type="http://schemas.openxmlformats.org/officeDocument/2006/relationships/hyperlink" Target="javascript:__doPostBack('ctl00$ContentPlaceHolder1$Grd_tot_detail$ctl16$hypSeptember','')" TargetMode="External"/><Relationship Id="rId254" Type="http://schemas.openxmlformats.org/officeDocument/2006/relationships/hyperlink" Target="javascript:__doPostBack('ctl00$ContentPlaceHolder1$Grd_tot_detail$ctl18$hypjuly','')" TargetMode="External"/><Relationship Id="rId440" Type="http://schemas.openxmlformats.org/officeDocument/2006/relationships/hyperlink" Target="javascript:__doPostBack('ctl00$ContentPlaceHolder1$Grd_tot_detail$ctl34$hypOcteber','')" TargetMode="External"/><Relationship Id="rId28" Type="http://schemas.openxmlformats.org/officeDocument/2006/relationships/hyperlink" Target="javascript:__doPostBack('ctl00$ContentPlaceHolder1$Grd_tot_detail$ctl15$lbtnfreezsch','')" TargetMode="External"/><Relationship Id="rId49" Type="http://schemas.openxmlformats.org/officeDocument/2006/relationships/hyperlink" Target="javascript:__doPostBack('ctl00$ContentPlaceHolder1$Grd_tot_detail$ctl26$lbtnttlsch','')" TargetMode="External"/><Relationship Id="rId114" Type="http://schemas.openxmlformats.org/officeDocument/2006/relationships/hyperlink" Target="javascript:__doPostBack('ctl00$ContentPlaceHolder1$Grd_tot_detail$ctl06$hypjune','')" TargetMode="External"/><Relationship Id="rId275" Type="http://schemas.openxmlformats.org/officeDocument/2006/relationships/hyperlink" Target="javascript:__doPostBack('ctl00$ContentPlaceHolder1$Grd_tot_detail$ctl20$hypmay','')" TargetMode="External"/><Relationship Id="rId296" Type="http://schemas.openxmlformats.org/officeDocument/2006/relationships/hyperlink" Target="javascript:__doPostBack('ctl00$ContentPlaceHolder1$Grd_tot_detail$ctl22$hypapr','')" TargetMode="External"/><Relationship Id="rId300" Type="http://schemas.openxmlformats.org/officeDocument/2006/relationships/hyperlink" Target="javascript:__doPostBack('ctl00$ContentPlaceHolder1$Grd_tot_detail$ctl22$hypAugust','')" TargetMode="External"/><Relationship Id="rId60" Type="http://schemas.openxmlformats.org/officeDocument/2006/relationships/hyperlink" Target="javascript:__doPostBack('ctl00$ContentPlaceHolder1$Grd_tot_detail$ctl31$lbtnfreezsch','')" TargetMode="External"/><Relationship Id="rId81" Type="http://schemas.openxmlformats.org/officeDocument/2006/relationships/hyperlink" Target="javascript:__doPostBack('ctl00$ContentPlaceHolder1$Grd_tot_detail$ctl03$hypjune','')" TargetMode="External"/><Relationship Id="rId135" Type="http://schemas.openxmlformats.org/officeDocument/2006/relationships/hyperlink" Target="javascript:__doPostBack('ctl00$ContentPlaceHolder1$Grd_tot_detail$ctl07$hypMarch','')" TargetMode="External"/><Relationship Id="rId156" Type="http://schemas.openxmlformats.org/officeDocument/2006/relationships/hyperlink" Target="javascript:__doPostBack('ctl00$ContentPlaceHolder1$Grd_tot_detail$ctl09$hypJanuary','')" TargetMode="External"/><Relationship Id="rId177" Type="http://schemas.openxmlformats.org/officeDocument/2006/relationships/hyperlink" Target="javascript:__doPostBack('ctl00$ContentPlaceHolder1$Grd_tot_detail$ctl11$hypOcteber','')" TargetMode="External"/><Relationship Id="rId198" Type="http://schemas.openxmlformats.org/officeDocument/2006/relationships/hyperlink" Target="javascript:__doPostBack('ctl00$ContentPlaceHolder1$Grd_tot_detail$ctl13$hypSeptember','')" TargetMode="External"/><Relationship Id="rId321" Type="http://schemas.openxmlformats.org/officeDocument/2006/relationships/hyperlink" Target="javascript:__doPostBack('ctl00$ContentPlaceHolder1$Grd_tot_detail$ctl24$hypjuly','')" TargetMode="External"/><Relationship Id="rId342" Type="http://schemas.openxmlformats.org/officeDocument/2006/relationships/hyperlink" Target="javascript:__doPostBack('ctl00$ContentPlaceHolder1$Grd_tot_detail$ctl26$hypapr','')" TargetMode="External"/><Relationship Id="rId363" Type="http://schemas.openxmlformats.org/officeDocument/2006/relationships/hyperlink" Target="javascript:__doPostBack('ctl00$ContentPlaceHolder1$Grd_tot_detail$ctl27$hypFeb','')" TargetMode="External"/><Relationship Id="rId384" Type="http://schemas.openxmlformats.org/officeDocument/2006/relationships/hyperlink" Target="javascript:__doPostBack('ctl00$ContentPlaceHolder1$Grd_tot_detail$ctl29$hypDecember','')" TargetMode="External"/><Relationship Id="rId419" Type="http://schemas.openxmlformats.org/officeDocument/2006/relationships/hyperlink" Target="javascript:__doPostBack('ctl00$ContentPlaceHolder1$Grd_tot_detail$ctl32$hypDecember','')" TargetMode="External"/><Relationship Id="rId202" Type="http://schemas.openxmlformats.org/officeDocument/2006/relationships/hyperlink" Target="javascript:__doPostBack('ctl00$ContentPlaceHolder1$Grd_tot_detail$ctl13$hypJanuary','')" TargetMode="External"/><Relationship Id="rId223" Type="http://schemas.openxmlformats.org/officeDocument/2006/relationships/hyperlink" Target="javascript:__doPostBack('ctl00$ContentPlaceHolder1$Grd_tot_detail$ctl15$hypOcteber','')" TargetMode="External"/><Relationship Id="rId244" Type="http://schemas.openxmlformats.org/officeDocument/2006/relationships/hyperlink" Target="javascript:__doPostBack('ctl00$ContentPlaceHolder1$Grd_tot_detail$ctl17$hypAugust','')" TargetMode="External"/><Relationship Id="rId430" Type="http://schemas.openxmlformats.org/officeDocument/2006/relationships/hyperlink" Target="javascript:__doPostBack('ctl00$ContentPlaceHolder1$Grd_tot_detail$ctl33$hypNovember','')" TargetMode="External"/><Relationship Id="rId18" Type="http://schemas.openxmlformats.org/officeDocument/2006/relationships/hyperlink" Target="javascript:__doPostBack('ctl00$ContentPlaceHolder1$Grd_tot_detail$ctl10$lbtnfreezsch','')" TargetMode="External"/><Relationship Id="rId39" Type="http://schemas.openxmlformats.org/officeDocument/2006/relationships/hyperlink" Target="javascript:__doPostBack('ctl00$ContentPlaceHolder1$Grd_tot_detail$ctl21$lbtnttlsch','')" TargetMode="External"/><Relationship Id="rId265" Type="http://schemas.openxmlformats.org/officeDocument/2006/relationships/hyperlink" Target="javascript:__doPostBack('ctl00$ContentPlaceHolder1$Grd_tot_detail$ctl19$hypjune','')" TargetMode="External"/><Relationship Id="rId286" Type="http://schemas.openxmlformats.org/officeDocument/2006/relationships/hyperlink" Target="javascript:__doPostBack('ctl00$ContentPlaceHolder1$Grd_tot_detail$ctl21$hypmay','')" TargetMode="External"/><Relationship Id="rId50" Type="http://schemas.openxmlformats.org/officeDocument/2006/relationships/hyperlink" Target="javascript:__doPostBack('ctl00$ContentPlaceHolder1$Grd_tot_detail$ctl26$lbtnfreezsch','')" TargetMode="External"/><Relationship Id="rId104" Type="http://schemas.openxmlformats.org/officeDocument/2006/relationships/hyperlink" Target="javascript:__doPostBack('ctl00$ContentPlaceHolder1$Grd_tot_detail$ctl05$hypjuly','')" TargetMode="External"/><Relationship Id="rId125" Type="http://schemas.openxmlformats.org/officeDocument/2006/relationships/hyperlink" Target="javascript:__doPostBack('ctl00$ContentPlaceHolder1$Grd_tot_detail$ctl07$hypmay','')" TargetMode="External"/><Relationship Id="rId146" Type="http://schemas.openxmlformats.org/officeDocument/2006/relationships/hyperlink" Target="javascript:__doPostBack('ctl00$ContentPlaceHolder1$Grd_tot_detail$ctl08$hypFeb','')" TargetMode="External"/><Relationship Id="rId167" Type="http://schemas.openxmlformats.org/officeDocument/2006/relationships/hyperlink" Target="javascript:__doPostBack('ctl00$ContentPlaceHolder1$Grd_tot_detail$ctl10$hypDecember','')" TargetMode="External"/><Relationship Id="rId188" Type="http://schemas.openxmlformats.org/officeDocument/2006/relationships/hyperlink" Target="javascript:__doPostBack('ctl00$ContentPlaceHolder1$Grd_tot_detail$ctl12$hypOcteber','')" TargetMode="External"/><Relationship Id="rId311" Type="http://schemas.openxmlformats.org/officeDocument/2006/relationships/hyperlink" Target="javascript:__doPostBack('ctl00$ContentPlaceHolder1$Grd_tot_detail$ctl23$hypAugust','')" TargetMode="External"/><Relationship Id="rId332" Type="http://schemas.openxmlformats.org/officeDocument/2006/relationships/hyperlink" Target="javascript:__doPostBack('ctl00$ContentPlaceHolder1$Grd_tot_detail$ctl25$hypjune','')" TargetMode="External"/><Relationship Id="rId353" Type="http://schemas.openxmlformats.org/officeDocument/2006/relationships/hyperlink" Target="javascript:__doPostBack('ctl00$ContentPlaceHolder1$Grd_tot_detail$ctl27$hypapr','')" TargetMode="External"/><Relationship Id="rId374" Type="http://schemas.openxmlformats.org/officeDocument/2006/relationships/hyperlink" Target="javascript:__doPostBack('ctl00$ContentPlaceHolder1$Grd_tot_detail$ctl28$hypFeb','')" TargetMode="External"/><Relationship Id="rId395" Type="http://schemas.openxmlformats.org/officeDocument/2006/relationships/hyperlink" Target="javascript:__doPostBack('ctl00$ContentPlaceHolder1$Grd_tot_detail$ctl30$hypDecember','')" TargetMode="External"/><Relationship Id="rId409" Type="http://schemas.openxmlformats.org/officeDocument/2006/relationships/hyperlink" Target="javascript:__doPostBack('ctl00$ContentPlaceHolder1$Grd_tot_detail$ctl31$hypFeb','')" TargetMode="External"/><Relationship Id="rId71" Type="http://schemas.openxmlformats.org/officeDocument/2006/relationships/hyperlink" Target="javascript:__doPostBack('ctl00$ContentPlaceHolder1$Grd_tot_detail$ctl02$hypAugust','')" TargetMode="External"/><Relationship Id="rId92" Type="http://schemas.openxmlformats.org/officeDocument/2006/relationships/hyperlink" Target="javascript:__doPostBack('ctl00$ContentPlaceHolder1$Grd_tot_detail$ctl04$hypjune','')" TargetMode="External"/><Relationship Id="rId213" Type="http://schemas.openxmlformats.org/officeDocument/2006/relationships/hyperlink" Target="javascript:__doPostBack('ctl00$ContentPlaceHolder1$Grd_tot_detail$ctl14$hypDecember','')" TargetMode="External"/><Relationship Id="rId234" Type="http://schemas.openxmlformats.org/officeDocument/2006/relationships/hyperlink" Target="javascript:__doPostBack('ctl00$ContentPlaceHolder1$Grd_tot_detail$ctl16$hypOcteber','')" TargetMode="External"/><Relationship Id="rId420" Type="http://schemas.openxmlformats.org/officeDocument/2006/relationships/hyperlink" Target="javascript:__doPostBack('ctl00$ContentPlaceHolder1$Grd_tot_detail$ctl32$hypJanuary','')" TargetMode="External"/><Relationship Id="rId2" Type="http://schemas.openxmlformats.org/officeDocument/2006/relationships/hyperlink" Target="javascript:__doPostBack('ctl00$ContentPlaceHolder1$Grd_tot_detail$ctl02$lbtnfreezsch','')" TargetMode="External"/><Relationship Id="rId29" Type="http://schemas.openxmlformats.org/officeDocument/2006/relationships/hyperlink" Target="javascript:__doPostBack('ctl00$ContentPlaceHolder1$Grd_tot_detail$ctl16$lbtnttlsch','')" TargetMode="External"/><Relationship Id="rId255" Type="http://schemas.openxmlformats.org/officeDocument/2006/relationships/hyperlink" Target="javascript:__doPostBack('ctl00$ContentPlaceHolder1$Grd_tot_detail$ctl18$hypAugust','')" TargetMode="External"/><Relationship Id="rId276" Type="http://schemas.openxmlformats.org/officeDocument/2006/relationships/hyperlink" Target="javascript:__doPostBack('ctl00$ContentPlaceHolder1$Grd_tot_detail$ctl20$hypjune','')" TargetMode="External"/><Relationship Id="rId297" Type="http://schemas.openxmlformats.org/officeDocument/2006/relationships/hyperlink" Target="javascript:__doPostBack('ctl00$ContentPlaceHolder1$Grd_tot_detail$ctl22$hypmay','')" TargetMode="External"/><Relationship Id="rId441" Type="http://schemas.openxmlformats.org/officeDocument/2006/relationships/hyperlink" Target="javascript:__doPostBack('ctl00$ContentPlaceHolder1$Grd_tot_detail$ctl34$hypNovember','')" TargetMode="External"/><Relationship Id="rId40" Type="http://schemas.openxmlformats.org/officeDocument/2006/relationships/hyperlink" Target="javascript:__doPostBack('ctl00$ContentPlaceHolder1$Grd_tot_detail$ctl21$lbtnfreezsch','')" TargetMode="External"/><Relationship Id="rId115" Type="http://schemas.openxmlformats.org/officeDocument/2006/relationships/hyperlink" Target="javascript:__doPostBack('ctl00$ContentPlaceHolder1$Grd_tot_detail$ctl06$hypjuly','')" TargetMode="External"/><Relationship Id="rId136" Type="http://schemas.openxmlformats.org/officeDocument/2006/relationships/hyperlink" Target="javascript:__doPostBack('ctl00$ContentPlaceHolder1$Grd_tot_detail$ctl08$hypapr','')" TargetMode="External"/><Relationship Id="rId157" Type="http://schemas.openxmlformats.org/officeDocument/2006/relationships/hyperlink" Target="javascript:__doPostBack('ctl00$ContentPlaceHolder1$Grd_tot_detail$ctl09$hypFeb','')" TargetMode="External"/><Relationship Id="rId178" Type="http://schemas.openxmlformats.org/officeDocument/2006/relationships/hyperlink" Target="javascript:__doPostBack('ctl00$ContentPlaceHolder1$Grd_tot_detail$ctl11$hypNovember','')" TargetMode="External"/><Relationship Id="rId301" Type="http://schemas.openxmlformats.org/officeDocument/2006/relationships/hyperlink" Target="javascript:__doPostBack('ctl00$ContentPlaceHolder1$Grd_tot_detail$ctl22$hypSeptember','')" TargetMode="External"/><Relationship Id="rId322" Type="http://schemas.openxmlformats.org/officeDocument/2006/relationships/hyperlink" Target="javascript:__doPostBack('ctl00$ContentPlaceHolder1$Grd_tot_detail$ctl24$hypAugust','')" TargetMode="External"/><Relationship Id="rId343" Type="http://schemas.openxmlformats.org/officeDocument/2006/relationships/hyperlink" Target="javascript:__doPostBack('ctl00$ContentPlaceHolder1$Grd_tot_detail$ctl26$hypmay','')" TargetMode="External"/><Relationship Id="rId364" Type="http://schemas.openxmlformats.org/officeDocument/2006/relationships/hyperlink" Target="javascript:__doPostBack('ctl00$ContentPlaceHolder1$Grd_tot_detail$ctl28$hypapr','')" TargetMode="External"/><Relationship Id="rId61" Type="http://schemas.openxmlformats.org/officeDocument/2006/relationships/hyperlink" Target="javascript:__doPostBack('ctl00$ContentPlaceHolder1$Grd_tot_detail$ctl32$lbtnttlsch','')" TargetMode="External"/><Relationship Id="rId82" Type="http://schemas.openxmlformats.org/officeDocument/2006/relationships/hyperlink" Target="javascript:__doPostBack('ctl00$ContentPlaceHolder1$Grd_tot_detail$ctl03$hypjuly','')" TargetMode="External"/><Relationship Id="rId199" Type="http://schemas.openxmlformats.org/officeDocument/2006/relationships/hyperlink" Target="javascript:__doPostBack('ctl00$ContentPlaceHolder1$Grd_tot_detail$ctl13$hypOcteber','')" TargetMode="External"/><Relationship Id="rId203" Type="http://schemas.openxmlformats.org/officeDocument/2006/relationships/hyperlink" Target="javascript:__doPostBack('ctl00$ContentPlaceHolder1$Grd_tot_detail$ctl13$hypFeb','')" TargetMode="External"/><Relationship Id="rId385" Type="http://schemas.openxmlformats.org/officeDocument/2006/relationships/hyperlink" Target="javascript:__doPostBack('ctl00$ContentPlaceHolder1$Grd_tot_detail$ctl29$hypJanuary','')" TargetMode="External"/><Relationship Id="rId19" Type="http://schemas.openxmlformats.org/officeDocument/2006/relationships/hyperlink" Target="javascript:__doPostBack('ctl00$ContentPlaceHolder1$Grd_tot_detail$ctl11$lbtnttlsch','')" TargetMode="External"/><Relationship Id="rId224" Type="http://schemas.openxmlformats.org/officeDocument/2006/relationships/hyperlink" Target="javascript:__doPostBack('ctl00$ContentPlaceHolder1$Grd_tot_detail$ctl15$hypNovember','')" TargetMode="External"/><Relationship Id="rId245" Type="http://schemas.openxmlformats.org/officeDocument/2006/relationships/hyperlink" Target="javascript:__doPostBack('ctl00$ContentPlaceHolder1$Grd_tot_detail$ctl17$hypSeptember','')" TargetMode="External"/><Relationship Id="rId266" Type="http://schemas.openxmlformats.org/officeDocument/2006/relationships/hyperlink" Target="javascript:__doPostBack('ctl00$ContentPlaceHolder1$Grd_tot_detail$ctl19$hypjuly','')" TargetMode="External"/><Relationship Id="rId287" Type="http://schemas.openxmlformats.org/officeDocument/2006/relationships/hyperlink" Target="javascript:__doPostBack('ctl00$ContentPlaceHolder1$Grd_tot_detail$ctl21$hypjune','')" TargetMode="External"/><Relationship Id="rId410" Type="http://schemas.openxmlformats.org/officeDocument/2006/relationships/hyperlink" Target="javascript:__doPostBack('ctl00$ContentPlaceHolder1$Grd_tot_detail$ctl31$hypMarch','')" TargetMode="External"/><Relationship Id="rId431" Type="http://schemas.openxmlformats.org/officeDocument/2006/relationships/hyperlink" Target="javascript:__doPostBack('ctl00$ContentPlaceHolder1$Grd_tot_detail$ctl33$hypDecember','')" TargetMode="External"/><Relationship Id="rId30" Type="http://schemas.openxmlformats.org/officeDocument/2006/relationships/hyperlink" Target="javascript:__doPostBack('ctl00$ContentPlaceHolder1$Grd_tot_detail$ctl16$lbtnfreezsch','')" TargetMode="External"/><Relationship Id="rId105" Type="http://schemas.openxmlformats.org/officeDocument/2006/relationships/hyperlink" Target="javascript:__doPostBack('ctl00$ContentPlaceHolder1$Grd_tot_detail$ctl05$hypAugust','')" TargetMode="External"/><Relationship Id="rId126" Type="http://schemas.openxmlformats.org/officeDocument/2006/relationships/hyperlink" Target="javascript:__doPostBack('ctl00$ContentPlaceHolder1$Grd_tot_detail$ctl07$hypjune','')" TargetMode="External"/><Relationship Id="rId147" Type="http://schemas.openxmlformats.org/officeDocument/2006/relationships/hyperlink" Target="javascript:__doPostBack('ctl00$ContentPlaceHolder1$Grd_tot_detail$ctl09$hypapr','')" TargetMode="External"/><Relationship Id="rId168" Type="http://schemas.openxmlformats.org/officeDocument/2006/relationships/hyperlink" Target="javascript:__doPostBack('ctl00$ContentPlaceHolder1$Grd_tot_detail$ctl10$hypJanuary','')" TargetMode="External"/><Relationship Id="rId312" Type="http://schemas.openxmlformats.org/officeDocument/2006/relationships/hyperlink" Target="javascript:__doPostBack('ctl00$ContentPlaceHolder1$Grd_tot_detail$ctl23$hypSeptember','')" TargetMode="External"/><Relationship Id="rId333" Type="http://schemas.openxmlformats.org/officeDocument/2006/relationships/hyperlink" Target="javascript:__doPostBack('ctl00$ContentPlaceHolder1$Grd_tot_detail$ctl25$hypjuly','')" TargetMode="External"/><Relationship Id="rId354" Type="http://schemas.openxmlformats.org/officeDocument/2006/relationships/hyperlink" Target="javascript:__doPostBack('ctl00$ContentPlaceHolder1$Grd_tot_detail$ctl27$hypmay','')" TargetMode="External"/><Relationship Id="rId51" Type="http://schemas.openxmlformats.org/officeDocument/2006/relationships/hyperlink" Target="javascript:__doPostBack('ctl00$ContentPlaceHolder1$Grd_tot_detail$ctl27$lbtnttlsch','')" TargetMode="External"/><Relationship Id="rId72" Type="http://schemas.openxmlformats.org/officeDocument/2006/relationships/hyperlink" Target="javascript:__doPostBack('ctl00$ContentPlaceHolder1$Grd_tot_detail$ctl02$hypSeptember','')" TargetMode="External"/><Relationship Id="rId93" Type="http://schemas.openxmlformats.org/officeDocument/2006/relationships/hyperlink" Target="javascript:__doPostBack('ctl00$ContentPlaceHolder1$Grd_tot_detail$ctl04$hypjuly','')" TargetMode="External"/><Relationship Id="rId189" Type="http://schemas.openxmlformats.org/officeDocument/2006/relationships/hyperlink" Target="javascript:__doPostBack('ctl00$ContentPlaceHolder1$Grd_tot_detail$ctl12$hypNovember','')" TargetMode="External"/><Relationship Id="rId375" Type="http://schemas.openxmlformats.org/officeDocument/2006/relationships/hyperlink" Target="javascript:__doPostBack('ctl00$ContentPlaceHolder1$Grd_tot_detail$ctl28$hypMarch','')" TargetMode="External"/><Relationship Id="rId396" Type="http://schemas.openxmlformats.org/officeDocument/2006/relationships/hyperlink" Target="javascript:__doPostBack('ctl00$ContentPlaceHolder1$Grd_tot_detail$ctl30$hypJanuary','')" TargetMode="External"/><Relationship Id="rId3" Type="http://schemas.openxmlformats.org/officeDocument/2006/relationships/hyperlink" Target="javascript:__doPostBack('ctl00$ContentPlaceHolder1$Grd_tot_detail$ctl03$lbtnttlsch','')" TargetMode="External"/><Relationship Id="rId214" Type="http://schemas.openxmlformats.org/officeDocument/2006/relationships/hyperlink" Target="javascript:__doPostBack('ctl00$ContentPlaceHolder1$Grd_tot_detail$ctl14$hypJanuary','')" TargetMode="External"/><Relationship Id="rId235" Type="http://schemas.openxmlformats.org/officeDocument/2006/relationships/hyperlink" Target="javascript:__doPostBack('ctl00$ContentPlaceHolder1$Grd_tot_detail$ctl16$hypNovember','')" TargetMode="External"/><Relationship Id="rId256" Type="http://schemas.openxmlformats.org/officeDocument/2006/relationships/hyperlink" Target="javascript:__doPostBack('ctl00$ContentPlaceHolder1$Grd_tot_detail$ctl18$hypSeptember','')" TargetMode="External"/><Relationship Id="rId277" Type="http://schemas.openxmlformats.org/officeDocument/2006/relationships/hyperlink" Target="javascript:__doPostBack('ctl00$ContentPlaceHolder1$Grd_tot_detail$ctl20$hypjuly','')" TargetMode="External"/><Relationship Id="rId298" Type="http://schemas.openxmlformats.org/officeDocument/2006/relationships/hyperlink" Target="javascript:__doPostBack('ctl00$ContentPlaceHolder1$Grd_tot_detail$ctl22$hypjune','')" TargetMode="External"/><Relationship Id="rId400" Type="http://schemas.openxmlformats.org/officeDocument/2006/relationships/hyperlink" Target="javascript:__doPostBack('ctl00$ContentPlaceHolder1$Grd_tot_detail$ctl31$hypmay','')" TargetMode="External"/><Relationship Id="rId421" Type="http://schemas.openxmlformats.org/officeDocument/2006/relationships/hyperlink" Target="javascript:__doPostBack('ctl00$ContentPlaceHolder1$Grd_tot_detail$ctl32$hypFeb','')" TargetMode="External"/><Relationship Id="rId442" Type="http://schemas.openxmlformats.org/officeDocument/2006/relationships/hyperlink" Target="javascript:__doPostBack('ctl00$ContentPlaceHolder1$Grd_tot_detail$ctl34$hypDecember','')" TargetMode="External"/><Relationship Id="rId116" Type="http://schemas.openxmlformats.org/officeDocument/2006/relationships/hyperlink" Target="javascript:__doPostBack('ctl00$ContentPlaceHolder1$Grd_tot_detail$ctl06$hypAugust','')" TargetMode="External"/><Relationship Id="rId137" Type="http://schemas.openxmlformats.org/officeDocument/2006/relationships/hyperlink" Target="javascript:__doPostBack('ctl00$ContentPlaceHolder1$Grd_tot_detail$ctl08$hypmay','')" TargetMode="External"/><Relationship Id="rId158" Type="http://schemas.openxmlformats.org/officeDocument/2006/relationships/hyperlink" Target="javascript:__doPostBack('ctl00$ContentPlaceHolder1$Grd_tot_detail$ctl09$hypMarch','')" TargetMode="External"/><Relationship Id="rId302" Type="http://schemas.openxmlformats.org/officeDocument/2006/relationships/hyperlink" Target="javascript:__doPostBack('ctl00$ContentPlaceHolder1$Grd_tot_detail$ctl22$hypOcteber','')" TargetMode="External"/><Relationship Id="rId323" Type="http://schemas.openxmlformats.org/officeDocument/2006/relationships/hyperlink" Target="javascript:__doPostBack('ctl00$ContentPlaceHolder1$Grd_tot_detail$ctl24$hypSeptember','')" TargetMode="External"/><Relationship Id="rId344" Type="http://schemas.openxmlformats.org/officeDocument/2006/relationships/hyperlink" Target="javascript:__doPostBack('ctl00$ContentPlaceHolder1$Grd_tot_detail$ctl26$hypjune','')" TargetMode="External"/><Relationship Id="rId20" Type="http://schemas.openxmlformats.org/officeDocument/2006/relationships/hyperlink" Target="javascript:__doPostBack('ctl00$ContentPlaceHolder1$Grd_tot_detail$ctl11$lbtnfreezsch','')" TargetMode="External"/><Relationship Id="rId41" Type="http://schemas.openxmlformats.org/officeDocument/2006/relationships/hyperlink" Target="javascript:__doPostBack('ctl00$ContentPlaceHolder1$Grd_tot_detail$ctl22$lbtnttlsch','')" TargetMode="External"/><Relationship Id="rId62" Type="http://schemas.openxmlformats.org/officeDocument/2006/relationships/hyperlink" Target="javascript:__doPostBack('ctl00$ContentPlaceHolder1$Grd_tot_detail$ctl32$lbtnfreezsch','')" TargetMode="External"/><Relationship Id="rId83" Type="http://schemas.openxmlformats.org/officeDocument/2006/relationships/hyperlink" Target="javascript:__doPostBack('ctl00$ContentPlaceHolder1$Grd_tot_detail$ctl03$hypAugust','')" TargetMode="External"/><Relationship Id="rId179" Type="http://schemas.openxmlformats.org/officeDocument/2006/relationships/hyperlink" Target="javascript:__doPostBack('ctl00$ContentPlaceHolder1$Grd_tot_detail$ctl11$hypDecember','')" TargetMode="External"/><Relationship Id="rId365" Type="http://schemas.openxmlformats.org/officeDocument/2006/relationships/hyperlink" Target="javascript:__doPostBack('ctl00$ContentPlaceHolder1$Grd_tot_detail$ctl28$hypmay','')" TargetMode="External"/><Relationship Id="rId386" Type="http://schemas.openxmlformats.org/officeDocument/2006/relationships/hyperlink" Target="javascript:__doPostBack('ctl00$ContentPlaceHolder1$Grd_tot_detail$ctl29$hypFeb','')" TargetMode="External"/><Relationship Id="rId190" Type="http://schemas.openxmlformats.org/officeDocument/2006/relationships/hyperlink" Target="javascript:__doPostBack('ctl00$ContentPlaceHolder1$Grd_tot_detail$ctl12$hypDecember','')" TargetMode="External"/><Relationship Id="rId204" Type="http://schemas.openxmlformats.org/officeDocument/2006/relationships/hyperlink" Target="javascript:__doPostBack('ctl00$ContentPlaceHolder1$Grd_tot_detail$ctl13$hypMarch','')" TargetMode="External"/><Relationship Id="rId225" Type="http://schemas.openxmlformats.org/officeDocument/2006/relationships/hyperlink" Target="javascript:__doPostBack('ctl00$ContentPlaceHolder1$Grd_tot_detail$ctl15$hypDecember','')" TargetMode="External"/><Relationship Id="rId246" Type="http://schemas.openxmlformats.org/officeDocument/2006/relationships/hyperlink" Target="javascript:__doPostBack('ctl00$ContentPlaceHolder1$Grd_tot_detail$ctl17$hypOcteber','')" TargetMode="External"/><Relationship Id="rId267" Type="http://schemas.openxmlformats.org/officeDocument/2006/relationships/hyperlink" Target="javascript:__doPostBack('ctl00$ContentPlaceHolder1$Grd_tot_detail$ctl19$hypAugust','')" TargetMode="External"/><Relationship Id="rId288" Type="http://schemas.openxmlformats.org/officeDocument/2006/relationships/hyperlink" Target="javascript:__doPostBack('ctl00$ContentPlaceHolder1$Grd_tot_detail$ctl21$hypjuly','')" TargetMode="External"/><Relationship Id="rId411" Type="http://schemas.openxmlformats.org/officeDocument/2006/relationships/hyperlink" Target="javascript:__doPostBack('ctl00$ContentPlaceHolder1$Grd_tot_detail$ctl32$hypapr','')" TargetMode="External"/><Relationship Id="rId432" Type="http://schemas.openxmlformats.org/officeDocument/2006/relationships/hyperlink" Target="javascript:__doPostBack('ctl00$ContentPlaceHolder1$Grd_tot_detail$ctl33$hypJanuary','')" TargetMode="External"/><Relationship Id="rId106" Type="http://schemas.openxmlformats.org/officeDocument/2006/relationships/hyperlink" Target="javascript:__doPostBack('ctl00$ContentPlaceHolder1$Grd_tot_detail$ctl05$hypSeptember','')" TargetMode="External"/><Relationship Id="rId127" Type="http://schemas.openxmlformats.org/officeDocument/2006/relationships/hyperlink" Target="javascript:__doPostBack('ctl00$ContentPlaceHolder1$Grd_tot_detail$ctl07$hypjuly','')" TargetMode="External"/><Relationship Id="rId313" Type="http://schemas.openxmlformats.org/officeDocument/2006/relationships/hyperlink" Target="javascript:__doPostBack('ctl00$ContentPlaceHolder1$Grd_tot_detail$ctl23$hypOcteber','')" TargetMode="External"/><Relationship Id="rId10" Type="http://schemas.openxmlformats.org/officeDocument/2006/relationships/hyperlink" Target="javascript:__doPostBack('ctl00$ContentPlaceHolder1$Grd_tot_detail$ctl06$lbtnfreezsch','')" TargetMode="External"/><Relationship Id="rId31" Type="http://schemas.openxmlformats.org/officeDocument/2006/relationships/hyperlink" Target="javascript:__doPostBack('ctl00$ContentPlaceHolder1$Grd_tot_detail$ctl17$lbtnttlsch','')" TargetMode="External"/><Relationship Id="rId52" Type="http://schemas.openxmlformats.org/officeDocument/2006/relationships/hyperlink" Target="javascript:__doPostBack('ctl00$ContentPlaceHolder1$Grd_tot_detail$ctl27$lbtnfreezsch','')" TargetMode="External"/><Relationship Id="rId73" Type="http://schemas.openxmlformats.org/officeDocument/2006/relationships/hyperlink" Target="javascript:__doPostBack('ctl00$ContentPlaceHolder1$Grd_tot_detail$ctl02$hypOcteber','')" TargetMode="External"/><Relationship Id="rId94" Type="http://schemas.openxmlformats.org/officeDocument/2006/relationships/hyperlink" Target="javascript:__doPostBack('ctl00$ContentPlaceHolder1$Grd_tot_detail$ctl04$hypAugust','')" TargetMode="External"/><Relationship Id="rId148" Type="http://schemas.openxmlformats.org/officeDocument/2006/relationships/hyperlink" Target="javascript:__doPostBack('ctl00$ContentPlaceHolder1$Grd_tot_detail$ctl09$hypmay','')" TargetMode="External"/><Relationship Id="rId169" Type="http://schemas.openxmlformats.org/officeDocument/2006/relationships/hyperlink" Target="javascript:__doPostBack('ctl00$ContentPlaceHolder1$Grd_tot_detail$ctl10$hypFeb','')" TargetMode="External"/><Relationship Id="rId334" Type="http://schemas.openxmlformats.org/officeDocument/2006/relationships/hyperlink" Target="javascript:__doPostBack('ctl00$ContentPlaceHolder1$Grd_tot_detail$ctl25$hypAugust','')" TargetMode="External"/><Relationship Id="rId355" Type="http://schemas.openxmlformats.org/officeDocument/2006/relationships/hyperlink" Target="javascript:__doPostBack('ctl00$ContentPlaceHolder1$Grd_tot_detail$ctl27$hypjune','')" TargetMode="External"/><Relationship Id="rId376" Type="http://schemas.openxmlformats.org/officeDocument/2006/relationships/hyperlink" Target="javascript:__doPostBack('ctl00$ContentPlaceHolder1$Grd_tot_detail$ctl29$hypapr','')" TargetMode="External"/><Relationship Id="rId397" Type="http://schemas.openxmlformats.org/officeDocument/2006/relationships/hyperlink" Target="javascript:__doPostBack('ctl00$ContentPlaceHolder1$Grd_tot_detail$ctl30$hypFeb','')" TargetMode="External"/><Relationship Id="rId4" Type="http://schemas.openxmlformats.org/officeDocument/2006/relationships/hyperlink" Target="javascript:__doPostBack('ctl00$ContentPlaceHolder1$Grd_tot_detail$ctl03$lbtnfreezsch','')" TargetMode="External"/><Relationship Id="rId180" Type="http://schemas.openxmlformats.org/officeDocument/2006/relationships/hyperlink" Target="javascript:__doPostBack('ctl00$ContentPlaceHolder1$Grd_tot_detail$ctl11$hypJanuary','')" TargetMode="External"/><Relationship Id="rId215" Type="http://schemas.openxmlformats.org/officeDocument/2006/relationships/hyperlink" Target="javascript:__doPostBack('ctl00$ContentPlaceHolder1$Grd_tot_detail$ctl14$hypFeb','')" TargetMode="External"/><Relationship Id="rId236" Type="http://schemas.openxmlformats.org/officeDocument/2006/relationships/hyperlink" Target="javascript:__doPostBack('ctl00$ContentPlaceHolder1$Grd_tot_detail$ctl16$hypDecember','')" TargetMode="External"/><Relationship Id="rId257" Type="http://schemas.openxmlformats.org/officeDocument/2006/relationships/hyperlink" Target="javascript:__doPostBack('ctl00$ContentPlaceHolder1$Grd_tot_detail$ctl18$hypOcteber','')" TargetMode="External"/><Relationship Id="rId278" Type="http://schemas.openxmlformats.org/officeDocument/2006/relationships/hyperlink" Target="javascript:__doPostBack('ctl00$ContentPlaceHolder1$Grd_tot_detail$ctl20$hypAugust','')" TargetMode="External"/><Relationship Id="rId401" Type="http://schemas.openxmlformats.org/officeDocument/2006/relationships/hyperlink" Target="javascript:__doPostBack('ctl00$ContentPlaceHolder1$Grd_tot_detail$ctl31$hypjune','')" TargetMode="External"/><Relationship Id="rId422" Type="http://schemas.openxmlformats.org/officeDocument/2006/relationships/hyperlink" Target="javascript:__doPostBack('ctl00$ContentPlaceHolder1$Grd_tot_detail$ctl32$hypMarch','')" TargetMode="External"/><Relationship Id="rId443" Type="http://schemas.openxmlformats.org/officeDocument/2006/relationships/hyperlink" Target="javascript:__doPostBack('ctl00$ContentPlaceHolder1$Grd_tot_detail$ctl34$hypJanuary','')" TargetMode="External"/><Relationship Id="rId303" Type="http://schemas.openxmlformats.org/officeDocument/2006/relationships/hyperlink" Target="javascript:__doPostBack('ctl00$ContentPlaceHolder1$Grd_tot_detail$ctl22$hypNovember','')" TargetMode="External"/><Relationship Id="rId42" Type="http://schemas.openxmlformats.org/officeDocument/2006/relationships/hyperlink" Target="javascript:__doPostBack('ctl00$ContentPlaceHolder1$Grd_tot_detail$ctl22$lbtnfreezsch','')" TargetMode="External"/><Relationship Id="rId84" Type="http://schemas.openxmlformats.org/officeDocument/2006/relationships/hyperlink" Target="javascript:__doPostBack('ctl00$ContentPlaceHolder1$Grd_tot_detail$ctl03$hypSeptember','')" TargetMode="External"/><Relationship Id="rId138" Type="http://schemas.openxmlformats.org/officeDocument/2006/relationships/hyperlink" Target="javascript:__doPostBack('ctl00$ContentPlaceHolder1$Grd_tot_detail$ctl08$hypjune','')" TargetMode="External"/><Relationship Id="rId345" Type="http://schemas.openxmlformats.org/officeDocument/2006/relationships/hyperlink" Target="javascript:__doPostBack('ctl00$ContentPlaceHolder1$Grd_tot_detail$ctl26$hypjuly','')" TargetMode="External"/><Relationship Id="rId387" Type="http://schemas.openxmlformats.org/officeDocument/2006/relationships/hyperlink" Target="javascript:__doPostBack('ctl00$ContentPlaceHolder1$Grd_tot_detail$ctl30$hypapr','')" TargetMode="External"/><Relationship Id="rId191" Type="http://schemas.openxmlformats.org/officeDocument/2006/relationships/hyperlink" Target="javascript:__doPostBack('ctl00$ContentPlaceHolder1$Grd_tot_detail$ctl12$hypJanuary','')" TargetMode="External"/><Relationship Id="rId205" Type="http://schemas.openxmlformats.org/officeDocument/2006/relationships/hyperlink" Target="javascript:__doPostBack('ctl00$ContentPlaceHolder1$Grd_tot_detail$ctl14$hypapr','')" TargetMode="External"/><Relationship Id="rId247" Type="http://schemas.openxmlformats.org/officeDocument/2006/relationships/hyperlink" Target="javascript:__doPostBack('ctl00$ContentPlaceHolder1$Grd_tot_detail$ctl17$hypNovember','')" TargetMode="External"/><Relationship Id="rId412" Type="http://schemas.openxmlformats.org/officeDocument/2006/relationships/hyperlink" Target="javascript:__doPostBack('ctl00$ContentPlaceHolder1$Grd_tot_detail$ctl32$hypmay','')" TargetMode="External"/><Relationship Id="rId107" Type="http://schemas.openxmlformats.org/officeDocument/2006/relationships/hyperlink" Target="javascript:__doPostBack('ctl00$ContentPlaceHolder1$Grd_tot_detail$ctl05$hypOcteber','')" TargetMode="External"/><Relationship Id="rId289" Type="http://schemas.openxmlformats.org/officeDocument/2006/relationships/hyperlink" Target="javascript:__doPostBack('ctl00$ContentPlaceHolder1$Grd_tot_detail$ctl21$hypAugust','')" TargetMode="External"/><Relationship Id="rId11" Type="http://schemas.openxmlformats.org/officeDocument/2006/relationships/hyperlink" Target="javascript:__doPostBack('ctl00$ContentPlaceHolder1$Grd_tot_detail$ctl07$lbtnttlsch','')" TargetMode="External"/><Relationship Id="rId53" Type="http://schemas.openxmlformats.org/officeDocument/2006/relationships/hyperlink" Target="javascript:__doPostBack('ctl00$ContentPlaceHolder1$Grd_tot_detail$ctl28$lbtnttlsch','')" TargetMode="External"/><Relationship Id="rId149" Type="http://schemas.openxmlformats.org/officeDocument/2006/relationships/hyperlink" Target="javascript:__doPostBack('ctl00$ContentPlaceHolder1$Grd_tot_detail$ctl09$hypjune','')" TargetMode="External"/><Relationship Id="rId314" Type="http://schemas.openxmlformats.org/officeDocument/2006/relationships/hyperlink" Target="javascript:__doPostBack('ctl00$ContentPlaceHolder1$Grd_tot_detail$ctl23$hypNovember','')" TargetMode="External"/><Relationship Id="rId356" Type="http://schemas.openxmlformats.org/officeDocument/2006/relationships/hyperlink" Target="javascript:__doPostBack('ctl00$ContentPlaceHolder1$Grd_tot_detail$ctl27$hypjuly','')" TargetMode="External"/><Relationship Id="rId398" Type="http://schemas.openxmlformats.org/officeDocument/2006/relationships/hyperlink" Target="javascript:__doPostBack('ctl00$ContentPlaceHolder1$Grd_tot_detail$ctl30$hypMarch','')" TargetMode="External"/><Relationship Id="rId95" Type="http://schemas.openxmlformats.org/officeDocument/2006/relationships/hyperlink" Target="javascript:__doPostBack('ctl00$ContentPlaceHolder1$Grd_tot_detail$ctl04$hypSeptember','')" TargetMode="External"/><Relationship Id="rId160" Type="http://schemas.openxmlformats.org/officeDocument/2006/relationships/hyperlink" Target="javascript:__doPostBack('ctl00$ContentPlaceHolder1$Grd_tot_detail$ctl10$hypmay','')" TargetMode="External"/><Relationship Id="rId216" Type="http://schemas.openxmlformats.org/officeDocument/2006/relationships/hyperlink" Target="javascript:__doPostBack('ctl00$ContentPlaceHolder1$Grd_tot_detail$ctl14$hypMarch','')" TargetMode="External"/><Relationship Id="rId423" Type="http://schemas.openxmlformats.org/officeDocument/2006/relationships/hyperlink" Target="javascript:__doPostBack('ctl00$ContentPlaceHolder1$Grd_tot_detail$ctl33$hypapr','')" TargetMode="External"/><Relationship Id="rId258" Type="http://schemas.openxmlformats.org/officeDocument/2006/relationships/hyperlink" Target="javascript:__doPostBack('ctl00$ContentPlaceHolder1$Grd_tot_detail$ctl18$hypNovember','')" TargetMode="External"/><Relationship Id="rId22" Type="http://schemas.openxmlformats.org/officeDocument/2006/relationships/hyperlink" Target="javascript:__doPostBack('ctl00$ContentPlaceHolder1$Grd_tot_detail$ctl12$lbtnfreezsch','')" TargetMode="External"/><Relationship Id="rId64" Type="http://schemas.openxmlformats.org/officeDocument/2006/relationships/hyperlink" Target="javascript:__doPostBack('ctl00$ContentPlaceHolder1$Grd_tot_detail$ctl33$lbtnfreezsch','')" TargetMode="External"/><Relationship Id="rId118" Type="http://schemas.openxmlformats.org/officeDocument/2006/relationships/hyperlink" Target="javascript:__doPostBack('ctl00$ContentPlaceHolder1$Grd_tot_detail$ctl06$hypOcteber','')" TargetMode="External"/><Relationship Id="rId325" Type="http://schemas.openxmlformats.org/officeDocument/2006/relationships/hyperlink" Target="javascript:__doPostBack('ctl00$ContentPlaceHolder1$Grd_tot_detail$ctl24$hypNovember','')" TargetMode="External"/><Relationship Id="rId367" Type="http://schemas.openxmlformats.org/officeDocument/2006/relationships/hyperlink" Target="javascript:__doPostBack('ctl00$ContentPlaceHolder1$Grd_tot_detail$ctl28$hypjuly','')" TargetMode="External"/><Relationship Id="rId171" Type="http://schemas.openxmlformats.org/officeDocument/2006/relationships/hyperlink" Target="javascript:__doPostBack('ctl00$ContentPlaceHolder1$Grd_tot_detail$ctl11$hypapr','')" TargetMode="External"/><Relationship Id="rId227" Type="http://schemas.openxmlformats.org/officeDocument/2006/relationships/hyperlink" Target="javascript:__doPostBack('ctl00$ContentPlaceHolder1$Grd_tot_detail$ctl15$hypFeb','')" TargetMode="External"/><Relationship Id="rId269" Type="http://schemas.openxmlformats.org/officeDocument/2006/relationships/hyperlink" Target="javascript:__doPostBack('ctl00$ContentPlaceHolder1$Grd_tot_detail$ctl19$hypOcteber','')" TargetMode="External"/><Relationship Id="rId434" Type="http://schemas.openxmlformats.org/officeDocument/2006/relationships/hyperlink" Target="javascript:__doPostBack('ctl00$ContentPlaceHolder1$Grd_tot_detail$ctl34$hypapr','')" TargetMode="External"/><Relationship Id="rId33" Type="http://schemas.openxmlformats.org/officeDocument/2006/relationships/hyperlink" Target="javascript:__doPostBack('ctl00$ContentPlaceHolder1$Grd_tot_detail$ctl18$lbtnttlsch','')" TargetMode="External"/><Relationship Id="rId129" Type="http://schemas.openxmlformats.org/officeDocument/2006/relationships/hyperlink" Target="javascript:__doPostBack('ctl00$ContentPlaceHolder1$Grd_tot_detail$ctl07$hypSeptember','')" TargetMode="External"/><Relationship Id="rId280" Type="http://schemas.openxmlformats.org/officeDocument/2006/relationships/hyperlink" Target="javascript:__doPostBack('ctl00$ContentPlaceHolder1$Grd_tot_detail$ctl20$hypOcteber','')" TargetMode="External"/><Relationship Id="rId336" Type="http://schemas.openxmlformats.org/officeDocument/2006/relationships/hyperlink" Target="javascript:__doPostBack('ctl00$ContentPlaceHolder1$Grd_tot_detail$ctl25$hypOcteber','')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tabSelected="1" zoomScaleSheetLayoutView="90" workbookViewId="0">
      <selection activeCell="A2" sqref="A2:P31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689</v>
      </c>
    </row>
  </sheetData>
  <printOptions horizontalCentered="1"/>
  <pageMargins left="0.95866141699999996" right="0.70866141732283505" top="1.7362204720000001" bottom="0" header="0.31496062992126" footer="0.31496062992126"/>
  <pageSetup paperSize="9" scale="2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S55"/>
  <sheetViews>
    <sheetView zoomScaleSheetLayoutView="90" workbookViewId="0">
      <selection activeCell="L7" sqref="L7:N7"/>
    </sheetView>
  </sheetViews>
  <sheetFormatPr defaultRowHeight="12.75" x14ac:dyDescent="0.2"/>
  <cols>
    <col min="1" max="1" width="7.5703125" customWidth="1"/>
    <col min="2" max="2" width="13.855468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860"/>
      <c r="E1" s="860"/>
      <c r="F1" s="860"/>
      <c r="G1" s="860"/>
      <c r="H1" s="860"/>
      <c r="I1" s="860"/>
      <c r="J1" s="860"/>
      <c r="K1" s="1"/>
      <c r="M1" s="100" t="s">
        <v>93</v>
      </c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</row>
    <row r="3" spans="1:19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</row>
    <row r="4" spans="1:19" ht="11.25" customHeight="1" x14ac:dyDescent="0.2"/>
    <row r="5" spans="1:19" ht="15.75" x14ac:dyDescent="0.25">
      <c r="A5" s="941" t="s">
        <v>799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</row>
    <row r="7" spans="1:19" x14ac:dyDescent="0.2">
      <c r="A7" s="863" t="s">
        <v>166</v>
      </c>
      <c r="B7" s="863"/>
      <c r="L7" s="942" t="s">
        <v>1085</v>
      </c>
      <c r="M7" s="942"/>
      <c r="N7" s="942"/>
    </row>
    <row r="8" spans="1:19" ht="15.75" customHeight="1" x14ac:dyDescent="0.2">
      <c r="A8" s="936" t="s">
        <v>2</v>
      </c>
      <c r="B8" s="936" t="s">
        <v>3</v>
      </c>
      <c r="C8" s="819" t="s">
        <v>4</v>
      </c>
      <c r="D8" s="819"/>
      <c r="E8" s="819"/>
      <c r="F8" s="819"/>
      <c r="G8" s="819"/>
      <c r="H8" s="819" t="s">
        <v>107</v>
      </c>
      <c r="I8" s="819"/>
      <c r="J8" s="819"/>
      <c r="K8" s="819"/>
      <c r="L8" s="819"/>
      <c r="M8" s="936" t="s">
        <v>137</v>
      </c>
      <c r="N8" s="939" t="s">
        <v>138</v>
      </c>
    </row>
    <row r="9" spans="1:19" ht="51" x14ac:dyDescent="0.2">
      <c r="A9" s="937"/>
      <c r="B9" s="937"/>
      <c r="C9" s="5" t="s">
        <v>5</v>
      </c>
      <c r="D9" s="5" t="s">
        <v>6</v>
      </c>
      <c r="E9" s="5" t="s">
        <v>362</v>
      </c>
      <c r="F9" s="5" t="s">
        <v>105</v>
      </c>
      <c r="G9" s="5" t="s">
        <v>210</v>
      </c>
      <c r="H9" s="5" t="s">
        <v>5</v>
      </c>
      <c r="I9" s="5" t="s">
        <v>6</v>
      </c>
      <c r="J9" s="5" t="s">
        <v>362</v>
      </c>
      <c r="K9" s="5" t="s">
        <v>105</v>
      </c>
      <c r="L9" s="5" t="s">
        <v>209</v>
      </c>
      <c r="M9" s="937"/>
      <c r="N9" s="939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5" x14ac:dyDescent="0.25">
      <c r="A11" s="200">
        <v>1</v>
      </c>
      <c r="B11" s="498" t="s">
        <v>950</v>
      </c>
      <c r="C11" s="503">
        <f>958-10</f>
        <v>948</v>
      </c>
      <c r="D11" s="503">
        <v>24</v>
      </c>
      <c r="E11" s="503">
        <f>46+66</f>
        <v>112</v>
      </c>
      <c r="F11" s="503"/>
      <c r="G11" s="503">
        <f t="shared" ref="G11:G44" si="0">C11+D11+E11+F11</f>
        <v>1084</v>
      </c>
      <c r="H11" s="503">
        <f>958-10</f>
        <v>948</v>
      </c>
      <c r="I11" s="503">
        <v>24</v>
      </c>
      <c r="J11" s="503">
        <f>46+66</f>
        <v>112</v>
      </c>
      <c r="K11" s="503"/>
      <c r="L11" s="503">
        <f t="shared" ref="L11:L44" si="1">H11+I11+J11+K11</f>
        <v>1084</v>
      </c>
      <c r="M11" s="9"/>
      <c r="N11" s="9"/>
    </row>
    <row r="12" spans="1:19" ht="15" x14ac:dyDescent="0.25">
      <c r="A12" s="200">
        <v>2</v>
      </c>
      <c r="B12" s="498" t="s">
        <v>951</v>
      </c>
      <c r="C12" s="503">
        <v>721</v>
      </c>
      <c r="D12" s="503">
        <v>24</v>
      </c>
      <c r="E12" s="503">
        <v>29</v>
      </c>
      <c r="F12" s="503"/>
      <c r="G12" s="503">
        <f t="shared" si="0"/>
        <v>774</v>
      </c>
      <c r="H12" s="503">
        <v>721</v>
      </c>
      <c r="I12" s="503">
        <v>24</v>
      </c>
      <c r="J12" s="503">
        <v>29</v>
      </c>
      <c r="K12" s="503"/>
      <c r="L12" s="503">
        <f t="shared" si="1"/>
        <v>774</v>
      </c>
      <c r="M12" s="9"/>
      <c r="N12" s="9"/>
    </row>
    <row r="13" spans="1:19" ht="15" x14ac:dyDescent="0.25">
      <c r="A13" s="200">
        <v>3</v>
      </c>
      <c r="B13" s="498" t="s">
        <v>952</v>
      </c>
      <c r="C13" s="503">
        <v>603</v>
      </c>
      <c r="D13" s="503">
        <v>11</v>
      </c>
      <c r="E13" s="503">
        <v>11</v>
      </c>
      <c r="F13" s="503"/>
      <c r="G13" s="503">
        <f t="shared" si="0"/>
        <v>625</v>
      </c>
      <c r="H13" s="503">
        <v>603</v>
      </c>
      <c r="I13" s="503">
        <v>11</v>
      </c>
      <c r="J13" s="503">
        <v>11</v>
      </c>
      <c r="K13" s="503"/>
      <c r="L13" s="503">
        <f t="shared" si="1"/>
        <v>625</v>
      </c>
      <c r="M13" s="9"/>
      <c r="N13" s="9"/>
    </row>
    <row r="14" spans="1:19" ht="15" x14ac:dyDescent="0.25">
      <c r="A14" s="200">
        <v>4</v>
      </c>
      <c r="B14" s="507" t="s">
        <v>953</v>
      </c>
      <c r="C14" s="503">
        <v>693</v>
      </c>
      <c r="D14" s="503"/>
      <c r="E14" s="503">
        <v>22</v>
      </c>
      <c r="F14" s="503"/>
      <c r="G14" s="503">
        <f t="shared" si="0"/>
        <v>715</v>
      </c>
      <c r="H14" s="503">
        <v>693</v>
      </c>
      <c r="I14" s="503"/>
      <c r="J14" s="503">
        <v>22</v>
      </c>
      <c r="K14" s="503"/>
      <c r="L14" s="503">
        <f t="shared" si="1"/>
        <v>715</v>
      </c>
      <c r="M14" s="9"/>
      <c r="N14" s="9"/>
    </row>
    <row r="15" spans="1:19" ht="15" x14ac:dyDescent="0.25">
      <c r="A15" s="200">
        <v>5</v>
      </c>
      <c r="B15" s="498" t="s">
        <v>954</v>
      </c>
      <c r="C15" s="503">
        <v>1373</v>
      </c>
      <c r="D15" s="503">
        <v>16</v>
      </c>
      <c r="E15" s="503">
        <v>273</v>
      </c>
      <c r="F15" s="503"/>
      <c r="G15" s="503">
        <f t="shared" si="0"/>
        <v>1662</v>
      </c>
      <c r="H15" s="503">
        <v>1373</v>
      </c>
      <c r="I15" s="503">
        <v>16</v>
      </c>
      <c r="J15" s="503">
        <v>273</v>
      </c>
      <c r="K15" s="503"/>
      <c r="L15" s="503">
        <f t="shared" si="1"/>
        <v>1662</v>
      </c>
      <c r="M15" s="9"/>
      <c r="N15" s="9"/>
    </row>
    <row r="16" spans="1:19" ht="15" x14ac:dyDescent="0.25">
      <c r="A16" s="200">
        <v>6</v>
      </c>
      <c r="B16" s="498" t="s">
        <v>955</v>
      </c>
      <c r="C16" s="503">
        <v>649</v>
      </c>
      <c r="D16" s="503">
        <v>2</v>
      </c>
      <c r="E16" s="503">
        <v>32</v>
      </c>
      <c r="F16" s="503"/>
      <c r="G16" s="503">
        <f t="shared" si="0"/>
        <v>683</v>
      </c>
      <c r="H16" s="503">
        <v>649</v>
      </c>
      <c r="I16" s="503">
        <v>2</v>
      </c>
      <c r="J16" s="503">
        <v>32</v>
      </c>
      <c r="K16" s="503"/>
      <c r="L16" s="503">
        <f t="shared" si="1"/>
        <v>683</v>
      </c>
      <c r="M16" s="9"/>
      <c r="N16" s="9"/>
    </row>
    <row r="17" spans="1:14" ht="15" x14ac:dyDescent="0.25">
      <c r="A17" s="200">
        <v>7</v>
      </c>
      <c r="B17" s="498" t="s">
        <v>956</v>
      </c>
      <c r="C17" s="503">
        <v>915</v>
      </c>
      <c r="D17" s="503"/>
      <c r="E17" s="503">
        <v>102</v>
      </c>
      <c r="F17" s="503"/>
      <c r="G17" s="503">
        <f t="shared" si="0"/>
        <v>1017</v>
      </c>
      <c r="H17" s="503">
        <v>915</v>
      </c>
      <c r="I17" s="503"/>
      <c r="J17" s="503">
        <v>102</v>
      </c>
      <c r="K17" s="503"/>
      <c r="L17" s="503">
        <f t="shared" si="1"/>
        <v>1017</v>
      </c>
      <c r="M17" s="9"/>
      <c r="N17" s="9"/>
    </row>
    <row r="18" spans="1:14" ht="15" x14ac:dyDescent="0.25">
      <c r="A18" s="200">
        <v>8</v>
      </c>
      <c r="B18" s="505" t="s">
        <v>957</v>
      </c>
      <c r="C18" s="503">
        <v>232</v>
      </c>
      <c r="D18" s="503"/>
      <c r="E18" s="503">
        <v>4</v>
      </c>
      <c r="F18" s="503"/>
      <c r="G18" s="503">
        <f t="shared" si="0"/>
        <v>236</v>
      </c>
      <c r="H18" s="503">
        <v>232</v>
      </c>
      <c r="I18" s="503"/>
      <c r="J18" s="503">
        <v>4</v>
      </c>
      <c r="K18" s="503"/>
      <c r="L18" s="503">
        <f t="shared" si="1"/>
        <v>236</v>
      </c>
      <c r="M18" s="9"/>
      <c r="N18" s="9"/>
    </row>
    <row r="19" spans="1:14" ht="24" x14ac:dyDescent="0.25">
      <c r="A19" s="200">
        <v>9</v>
      </c>
      <c r="B19" s="505" t="s">
        <v>1044</v>
      </c>
      <c r="C19" s="503">
        <v>408</v>
      </c>
      <c r="D19" s="503"/>
      <c r="E19" s="503">
        <v>54</v>
      </c>
      <c r="F19" s="503"/>
      <c r="G19" s="503">
        <f t="shared" si="0"/>
        <v>462</v>
      </c>
      <c r="H19" s="503">
        <v>408</v>
      </c>
      <c r="I19" s="503"/>
      <c r="J19" s="503">
        <v>54</v>
      </c>
      <c r="K19" s="503"/>
      <c r="L19" s="503">
        <f t="shared" si="1"/>
        <v>462</v>
      </c>
      <c r="M19" s="9"/>
      <c r="N19" s="9"/>
    </row>
    <row r="20" spans="1:14" ht="15" x14ac:dyDescent="0.25">
      <c r="A20" s="200">
        <v>10</v>
      </c>
      <c r="B20" s="498" t="s">
        <v>959</v>
      </c>
      <c r="C20" s="503">
        <v>829</v>
      </c>
      <c r="D20" s="503">
        <v>8</v>
      </c>
      <c r="E20" s="503">
        <v>74</v>
      </c>
      <c r="F20" s="503"/>
      <c r="G20" s="503">
        <f t="shared" si="0"/>
        <v>911</v>
      </c>
      <c r="H20" s="503">
        <v>829</v>
      </c>
      <c r="I20" s="503">
        <v>8</v>
      </c>
      <c r="J20" s="503">
        <v>74</v>
      </c>
      <c r="K20" s="503"/>
      <c r="L20" s="503">
        <f t="shared" si="1"/>
        <v>911</v>
      </c>
      <c r="M20" s="9"/>
      <c r="N20" s="9"/>
    </row>
    <row r="21" spans="1:14" ht="15" x14ac:dyDescent="0.25">
      <c r="A21" s="200">
        <v>11</v>
      </c>
      <c r="B21" s="498" t="s">
        <v>960</v>
      </c>
      <c r="C21" s="503">
        <v>124</v>
      </c>
      <c r="D21" s="503"/>
      <c r="E21" s="503">
        <v>137</v>
      </c>
      <c r="F21" s="503"/>
      <c r="G21" s="503">
        <f t="shared" si="0"/>
        <v>261</v>
      </c>
      <c r="H21" s="503">
        <v>124</v>
      </c>
      <c r="I21" s="503"/>
      <c r="J21" s="503">
        <v>137</v>
      </c>
      <c r="K21" s="503"/>
      <c r="L21" s="503">
        <f t="shared" si="1"/>
        <v>261</v>
      </c>
      <c r="M21" s="9"/>
      <c r="N21" s="9"/>
    </row>
    <row r="22" spans="1:14" ht="24" x14ac:dyDescent="0.25">
      <c r="A22" s="200">
        <v>12</v>
      </c>
      <c r="B22" s="505" t="s">
        <v>1045</v>
      </c>
      <c r="C22" s="503">
        <v>519</v>
      </c>
      <c r="D22" s="503"/>
      <c r="E22" s="503">
        <v>8</v>
      </c>
      <c r="F22" s="503"/>
      <c r="G22" s="503">
        <f t="shared" si="0"/>
        <v>527</v>
      </c>
      <c r="H22" s="503">
        <v>519</v>
      </c>
      <c r="I22" s="503"/>
      <c r="J22" s="503">
        <v>8</v>
      </c>
      <c r="K22" s="503"/>
      <c r="L22" s="503">
        <f t="shared" si="1"/>
        <v>527</v>
      </c>
      <c r="M22" s="9"/>
      <c r="N22" s="9"/>
    </row>
    <row r="23" spans="1:14" ht="15" x14ac:dyDescent="0.25">
      <c r="A23" s="200">
        <v>13</v>
      </c>
      <c r="B23" s="498" t="s">
        <v>962</v>
      </c>
      <c r="C23" s="503">
        <v>493</v>
      </c>
      <c r="D23" s="503">
        <v>16</v>
      </c>
      <c r="E23" s="503">
        <v>44</v>
      </c>
      <c r="F23" s="503"/>
      <c r="G23" s="503">
        <f t="shared" si="0"/>
        <v>553</v>
      </c>
      <c r="H23" s="503">
        <v>493</v>
      </c>
      <c r="I23" s="503">
        <v>16</v>
      </c>
      <c r="J23" s="503">
        <v>44</v>
      </c>
      <c r="K23" s="503"/>
      <c r="L23" s="503">
        <f t="shared" si="1"/>
        <v>553</v>
      </c>
      <c r="M23" s="9"/>
      <c r="N23" s="9"/>
    </row>
    <row r="24" spans="1:14" ht="15" x14ac:dyDescent="0.25">
      <c r="A24" s="200">
        <v>14</v>
      </c>
      <c r="B24" s="505" t="s">
        <v>1046</v>
      </c>
      <c r="C24" s="503">
        <v>500</v>
      </c>
      <c r="D24" s="503"/>
      <c r="E24" s="503">
        <v>16</v>
      </c>
      <c r="F24" s="503"/>
      <c r="G24" s="503">
        <f t="shared" si="0"/>
        <v>516</v>
      </c>
      <c r="H24" s="503">
        <v>500</v>
      </c>
      <c r="I24" s="503"/>
      <c r="J24" s="503">
        <v>16</v>
      </c>
      <c r="K24" s="503"/>
      <c r="L24" s="503">
        <f t="shared" si="1"/>
        <v>516</v>
      </c>
      <c r="M24" s="9"/>
      <c r="N24" s="9"/>
    </row>
    <row r="25" spans="1:14" ht="15" x14ac:dyDescent="0.25">
      <c r="A25" s="200">
        <v>15</v>
      </c>
      <c r="B25" s="498" t="s">
        <v>964</v>
      </c>
      <c r="C25" s="503">
        <v>711</v>
      </c>
      <c r="D25" s="503">
        <v>2</v>
      </c>
      <c r="E25" s="503">
        <v>45</v>
      </c>
      <c r="F25" s="503"/>
      <c r="G25" s="503">
        <f t="shared" si="0"/>
        <v>758</v>
      </c>
      <c r="H25" s="503">
        <v>711</v>
      </c>
      <c r="I25" s="503">
        <v>2</v>
      </c>
      <c r="J25" s="503">
        <v>45</v>
      </c>
      <c r="K25" s="503"/>
      <c r="L25" s="503">
        <f t="shared" si="1"/>
        <v>758</v>
      </c>
      <c r="M25" s="9"/>
      <c r="N25" s="9"/>
    </row>
    <row r="26" spans="1:14" ht="15" x14ac:dyDescent="0.25">
      <c r="A26" s="200">
        <v>16</v>
      </c>
      <c r="B26" s="498" t="s">
        <v>965</v>
      </c>
      <c r="C26" s="503">
        <v>643</v>
      </c>
      <c r="D26" s="503"/>
      <c r="E26" s="503">
        <v>73</v>
      </c>
      <c r="F26" s="503"/>
      <c r="G26" s="503">
        <f t="shared" si="0"/>
        <v>716</v>
      </c>
      <c r="H26" s="503">
        <v>643</v>
      </c>
      <c r="I26" s="503"/>
      <c r="J26" s="503">
        <v>73</v>
      </c>
      <c r="K26" s="503"/>
      <c r="L26" s="503">
        <f t="shared" si="1"/>
        <v>716</v>
      </c>
      <c r="M26" s="9"/>
      <c r="N26" s="9"/>
    </row>
    <row r="27" spans="1:14" ht="15" x14ac:dyDescent="0.25">
      <c r="A27" s="200">
        <v>17</v>
      </c>
      <c r="B27" s="498" t="s">
        <v>967</v>
      </c>
      <c r="C27" s="503">
        <v>758</v>
      </c>
      <c r="D27" s="503">
        <v>36</v>
      </c>
      <c r="E27" s="503">
        <v>16</v>
      </c>
      <c r="F27" s="503"/>
      <c r="G27" s="503">
        <f t="shared" si="0"/>
        <v>810</v>
      </c>
      <c r="H27" s="503">
        <v>758</v>
      </c>
      <c r="I27" s="503">
        <v>36</v>
      </c>
      <c r="J27" s="503">
        <v>16</v>
      </c>
      <c r="K27" s="503"/>
      <c r="L27" s="503">
        <f t="shared" si="1"/>
        <v>810</v>
      </c>
      <c r="M27" s="9"/>
      <c r="N27" s="9"/>
    </row>
    <row r="28" spans="1:14" ht="15" x14ac:dyDescent="0.25">
      <c r="A28" s="200">
        <v>18</v>
      </c>
      <c r="B28" s="498" t="s">
        <v>993</v>
      </c>
      <c r="C28" s="503">
        <f>1497-6</f>
        <v>1491</v>
      </c>
      <c r="D28" s="503">
        <v>6</v>
      </c>
      <c r="E28" s="503">
        <v>159</v>
      </c>
      <c r="F28" s="503"/>
      <c r="G28" s="503">
        <f t="shared" si="0"/>
        <v>1656</v>
      </c>
      <c r="H28" s="503">
        <f>1497-6</f>
        <v>1491</v>
      </c>
      <c r="I28" s="503">
        <v>6</v>
      </c>
      <c r="J28" s="503">
        <v>159</v>
      </c>
      <c r="K28" s="503"/>
      <c r="L28" s="503">
        <f t="shared" si="1"/>
        <v>1656</v>
      </c>
      <c r="M28" s="9"/>
      <c r="N28" s="9"/>
    </row>
    <row r="29" spans="1:14" ht="15" x14ac:dyDescent="0.25">
      <c r="A29" s="200">
        <v>19</v>
      </c>
      <c r="B29" s="505" t="s">
        <v>1047</v>
      </c>
      <c r="C29" s="503">
        <v>457</v>
      </c>
      <c r="D29" s="503"/>
      <c r="E29" s="503">
        <v>7</v>
      </c>
      <c r="F29" s="503"/>
      <c r="G29" s="503">
        <f t="shared" si="0"/>
        <v>464</v>
      </c>
      <c r="H29" s="503">
        <v>457</v>
      </c>
      <c r="I29" s="503"/>
      <c r="J29" s="503">
        <v>7</v>
      </c>
      <c r="K29" s="503"/>
      <c r="L29" s="503">
        <f t="shared" si="1"/>
        <v>464</v>
      </c>
      <c r="M29" s="9"/>
      <c r="N29" s="9"/>
    </row>
    <row r="30" spans="1:14" ht="15" x14ac:dyDescent="0.25">
      <c r="A30" s="200">
        <v>20</v>
      </c>
      <c r="B30" s="498" t="s">
        <v>969</v>
      </c>
      <c r="C30" s="503">
        <v>751</v>
      </c>
      <c r="D30" s="503">
        <v>10</v>
      </c>
      <c r="E30" s="503">
        <v>67</v>
      </c>
      <c r="F30" s="503"/>
      <c r="G30" s="503">
        <f t="shared" si="0"/>
        <v>828</v>
      </c>
      <c r="H30" s="503">
        <v>751</v>
      </c>
      <c r="I30" s="503">
        <v>10</v>
      </c>
      <c r="J30" s="503">
        <v>67</v>
      </c>
      <c r="K30" s="503"/>
      <c r="L30" s="503">
        <f t="shared" si="1"/>
        <v>828</v>
      </c>
      <c r="M30" s="9"/>
      <c r="N30" s="9"/>
    </row>
    <row r="31" spans="1:14" ht="15" x14ac:dyDescent="0.25">
      <c r="A31" s="200">
        <v>21</v>
      </c>
      <c r="B31" s="505" t="s">
        <v>970</v>
      </c>
      <c r="C31" s="503">
        <v>543</v>
      </c>
      <c r="D31" s="503"/>
      <c r="E31" s="503">
        <v>26</v>
      </c>
      <c r="F31" s="503">
        <v>0</v>
      </c>
      <c r="G31" s="503">
        <f t="shared" si="0"/>
        <v>569</v>
      </c>
      <c r="H31" s="503">
        <v>543</v>
      </c>
      <c r="I31" s="503"/>
      <c r="J31" s="503">
        <v>26</v>
      </c>
      <c r="K31" s="503">
        <v>0</v>
      </c>
      <c r="L31" s="503">
        <f t="shared" si="1"/>
        <v>569</v>
      </c>
      <c r="M31" s="9"/>
      <c r="N31" s="9"/>
    </row>
    <row r="32" spans="1:14" ht="15" x14ac:dyDescent="0.25">
      <c r="A32" s="200">
        <v>22</v>
      </c>
      <c r="B32" s="498" t="s">
        <v>971</v>
      </c>
      <c r="C32" s="503">
        <v>367</v>
      </c>
      <c r="D32" s="503"/>
      <c r="E32" s="503">
        <v>9</v>
      </c>
      <c r="F32" s="503"/>
      <c r="G32" s="503">
        <f t="shared" si="0"/>
        <v>376</v>
      </c>
      <c r="H32" s="503">
        <v>367</v>
      </c>
      <c r="I32" s="503"/>
      <c r="J32" s="503">
        <v>9</v>
      </c>
      <c r="K32" s="503"/>
      <c r="L32" s="503">
        <f t="shared" si="1"/>
        <v>376</v>
      </c>
      <c r="M32" s="9"/>
      <c r="N32" s="9"/>
    </row>
    <row r="33" spans="1:14" ht="15" x14ac:dyDescent="0.25">
      <c r="A33" s="200">
        <v>23</v>
      </c>
      <c r="B33" s="498" t="s">
        <v>972</v>
      </c>
      <c r="C33" s="503">
        <v>440</v>
      </c>
      <c r="D33" s="503">
        <v>1</v>
      </c>
      <c r="E33" s="503">
        <v>26</v>
      </c>
      <c r="F33" s="503"/>
      <c r="G33" s="503">
        <f t="shared" si="0"/>
        <v>467</v>
      </c>
      <c r="H33" s="503">
        <v>440</v>
      </c>
      <c r="I33" s="503">
        <v>1</v>
      </c>
      <c r="J33" s="503">
        <v>26</v>
      </c>
      <c r="K33" s="503"/>
      <c r="L33" s="503">
        <f t="shared" si="1"/>
        <v>467</v>
      </c>
      <c r="M33" s="9"/>
      <c r="N33" s="9"/>
    </row>
    <row r="34" spans="1:14" ht="15" x14ac:dyDescent="0.25">
      <c r="A34" s="200">
        <v>24</v>
      </c>
      <c r="B34" s="498" t="s">
        <v>973</v>
      </c>
      <c r="C34" s="503">
        <v>696</v>
      </c>
      <c r="D34" s="503"/>
      <c r="E34" s="503">
        <v>69</v>
      </c>
      <c r="F34" s="503">
        <v>0</v>
      </c>
      <c r="G34" s="503">
        <f t="shared" si="0"/>
        <v>765</v>
      </c>
      <c r="H34" s="503">
        <v>696</v>
      </c>
      <c r="I34" s="503"/>
      <c r="J34" s="503">
        <v>69</v>
      </c>
      <c r="K34" s="503">
        <v>0</v>
      </c>
      <c r="L34" s="503">
        <f t="shared" si="1"/>
        <v>765</v>
      </c>
      <c r="M34" s="9"/>
      <c r="N34" s="9"/>
    </row>
    <row r="35" spans="1:14" ht="15" x14ac:dyDescent="0.25">
      <c r="A35" s="200">
        <v>25</v>
      </c>
      <c r="B35" s="498" t="s">
        <v>974</v>
      </c>
      <c r="C35" s="503">
        <v>616</v>
      </c>
      <c r="D35" s="503">
        <v>4</v>
      </c>
      <c r="E35" s="503">
        <v>63</v>
      </c>
      <c r="F35" s="503"/>
      <c r="G35" s="503">
        <f t="shared" si="0"/>
        <v>683</v>
      </c>
      <c r="H35" s="503">
        <v>616</v>
      </c>
      <c r="I35" s="503">
        <v>4</v>
      </c>
      <c r="J35" s="503">
        <v>63</v>
      </c>
      <c r="K35" s="503"/>
      <c r="L35" s="503">
        <f t="shared" si="1"/>
        <v>683</v>
      </c>
      <c r="M35" s="9"/>
      <c r="N35" s="9"/>
    </row>
    <row r="36" spans="1:14" ht="15.75" customHeight="1" x14ac:dyDescent="0.25">
      <c r="A36" s="200">
        <v>26</v>
      </c>
      <c r="B36" s="498" t="s">
        <v>975</v>
      </c>
      <c r="C36" s="503">
        <v>252</v>
      </c>
      <c r="D36" s="503"/>
      <c r="E36" s="503">
        <v>15</v>
      </c>
      <c r="F36" s="503"/>
      <c r="G36" s="503">
        <f t="shared" si="0"/>
        <v>267</v>
      </c>
      <c r="H36" s="503">
        <v>252</v>
      </c>
      <c r="I36" s="503"/>
      <c r="J36" s="503">
        <v>15</v>
      </c>
      <c r="K36" s="503"/>
      <c r="L36" s="503">
        <f t="shared" si="1"/>
        <v>267</v>
      </c>
      <c r="M36" s="9"/>
      <c r="N36" s="9"/>
    </row>
    <row r="37" spans="1:14" ht="15.75" customHeight="1" x14ac:dyDescent="0.25">
      <c r="A37" s="200">
        <v>27</v>
      </c>
      <c r="B37" s="569" t="s">
        <v>976</v>
      </c>
      <c r="C37" s="503">
        <v>938</v>
      </c>
      <c r="D37" s="503"/>
      <c r="E37" s="503">
        <f>23+40</f>
        <v>63</v>
      </c>
      <c r="F37" s="503">
        <v>0</v>
      </c>
      <c r="G37" s="503">
        <f t="shared" si="0"/>
        <v>1001</v>
      </c>
      <c r="H37" s="503">
        <v>938</v>
      </c>
      <c r="I37" s="503"/>
      <c r="J37" s="503">
        <f>23+40</f>
        <v>63</v>
      </c>
      <c r="K37" s="503">
        <v>0</v>
      </c>
      <c r="L37" s="503">
        <f t="shared" si="1"/>
        <v>1001</v>
      </c>
      <c r="M37" s="9"/>
      <c r="N37" s="9"/>
    </row>
    <row r="38" spans="1:14" ht="15.75" customHeight="1" x14ac:dyDescent="0.25">
      <c r="A38" s="200">
        <v>28</v>
      </c>
      <c r="B38" s="504" t="s">
        <v>977</v>
      </c>
      <c r="C38" s="503">
        <v>775</v>
      </c>
      <c r="D38" s="503">
        <v>11</v>
      </c>
      <c r="E38" s="503">
        <v>121</v>
      </c>
      <c r="F38" s="503"/>
      <c r="G38" s="503">
        <f t="shared" si="0"/>
        <v>907</v>
      </c>
      <c r="H38" s="503">
        <v>775</v>
      </c>
      <c r="I38" s="503">
        <v>11</v>
      </c>
      <c r="J38" s="503">
        <v>121</v>
      </c>
      <c r="K38" s="503"/>
      <c r="L38" s="503">
        <f t="shared" si="1"/>
        <v>907</v>
      </c>
      <c r="M38" s="9"/>
      <c r="N38" s="9"/>
    </row>
    <row r="39" spans="1:14" ht="15" x14ac:dyDescent="0.25">
      <c r="A39" s="200">
        <v>29</v>
      </c>
      <c r="B39" s="504" t="s">
        <v>978</v>
      </c>
      <c r="C39" s="503">
        <v>750</v>
      </c>
      <c r="D39" s="503">
        <v>16</v>
      </c>
      <c r="E39" s="503">
        <f>44+57</f>
        <v>101</v>
      </c>
      <c r="F39" s="503">
        <v>1</v>
      </c>
      <c r="G39" s="503">
        <f t="shared" si="0"/>
        <v>868</v>
      </c>
      <c r="H39" s="503">
        <v>750</v>
      </c>
      <c r="I39" s="503">
        <v>16</v>
      </c>
      <c r="J39" s="503">
        <f>44+57</f>
        <v>101</v>
      </c>
      <c r="K39" s="503">
        <v>1</v>
      </c>
      <c r="L39" s="503">
        <f t="shared" si="1"/>
        <v>868</v>
      </c>
      <c r="M39" s="9"/>
      <c r="N39" s="9"/>
    </row>
    <row r="40" spans="1:14" ht="15" x14ac:dyDescent="0.25">
      <c r="A40" s="200">
        <v>30</v>
      </c>
      <c r="B40" s="504" t="s">
        <v>979</v>
      </c>
      <c r="C40" s="503">
        <v>751</v>
      </c>
      <c r="D40" s="503">
        <v>1</v>
      </c>
      <c r="E40" s="503">
        <v>57</v>
      </c>
      <c r="F40" s="503"/>
      <c r="G40" s="503">
        <f t="shared" si="0"/>
        <v>809</v>
      </c>
      <c r="H40" s="503">
        <v>751</v>
      </c>
      <c r="I40" s="503">
        <v>1</v>
      </c>
      <c r="J40" s="503">
        <v>57</v>
      </c>
      <c r="K40" s="503"/>
      <c r="L40" s="503">
        <f t="shared" si="1"/>
        <v>809</v>
      </c>
      <c r="M40" s="9"/>
      <c r="N40" s="9"/>
    </row>
    <row r="41" spans="1:14" ht="15" x14ac:dyDescent="0.25">
      <c r="A41" s="200">
        <v>31</v>
      </c>
      <c r="B41" s="504" t="s">
        <v>980</v>
      </c>
      <c r="C41" s="503">
        <v>313</v>
      </c>
      <c r="D41" s="503">
        <v>2</v>
      </c>
      <c r="E41" s="503">
        <v>17</v>
      </c>
      <c r="F41" s="503"/>
      <c r="G41" s="503">
        <f t="shared" si="0"/>
        <v>332</v>
      </c>
      <c r="H41" s="503">
        <v>313</v>
      </c>
      <c r="I41" s="503">
        <v>2</v>
      </c>
      <c r="J41" s="503">
        <v>17</v>
      </c>
      <c r="K41" s="503"/>
      <c r="L41" s="503">
        <f t="shared" si="1"/>
        <v>332</v>
      </c>
      <c r="M41" s="9"/>
      <c r="N41" s="9"/>
    </row>
    <row r="42" spans="1:14" ht="15" x14ac:dyDescent="0.25">
      <c r="A42" s="200">
        <v>32</v>
      </c>
      <c r="B42" s="504" t="s">
        <v>981</v>
      </c>
      <c r="C42" s="503">
        <v>768</v>
      </c>
      <c r="D42" s="503">
        <v>24</v>
      </c>
      <c r="E42" s="503">
        <f>13+26</f>
        <v>39</v>
      </c>
      <c r="F42" s="503"/>
      <c r="G42" s="503">
        <f t="shared" si="0"/>
        <v>831</v>
      </c>
      <c r="H42" s="503">
        <v>768</v>
      </c>
      <c r="I42" s="503">
        <v>24</v>
      </c>
      <c r="J42" s="503">
        <f>13+26</f>
        <v>39</v>
      </c>
      <c r="K42" s="503"/>
      <c r="L42" s="503">
        <f t="shared" si="1"/>
        <v>831</v>
      </c>
      <c r="M42" s="9"/>
      <c r="N42" s="9"/>
    </row>
    <row r="43" spans="1:14" ht="15" x14ac:dyDescent="0.25">
      <c r="A43" s="200">
        <v>33</v>
      </c>
      <c r="B43" s="504" t="s">
        <v>982</v>
      </c>
      <c r="C43" s="503">
        <v>537</v>
      </c>
      <c r="D43" s="503"/>
      <c r="E43" s="503">
        <v>14</v>
      </c>
      <c r="F43" s="503"/>
      <c r="G43" s="503">
        <f t="shared" si="0"/>
        <v>551</v>
      </c>
      <c r="H43" s="503">
        <v>537</v>
      </c>
      <c r="I43" s="503"/>
      <c r="J43" s="503">
        <v>14</v>
      </c>
      <c r="K43" s="503"/>
      <c r="L43" s="503">
        <f t="shared" si="1"/>
        <v>551</v>
      </c>
      <c r="M43" s="9"/>
      <c r="N43" s="9"/>
    </row>
    <row r="44" spans="1:14" ht="15" x14ac:dyDescent="0.25">
      <c r="A44" s="549" t="s">
        <v>19</v>
      </c>
      <c r="B44" s="9"/>
      <c r="C44" s="503">
        <f>SUM(C11:C43)</f>
        <v>21564</v>
      </c>
      <c r="D44" s="503">
        <f>SUM(D11:D43)</f>
        <v>214</v>
      </c>
      <c r="E44" s="503">
        <f>SUM(E11:E43)</f>
        <v>1905</v>
      </c>
      <c r="F44" s="503">
        <f>SUM(F11:F43)</f>
        <v>1</v>
      </c>
      <c r="G44" s="503">
        <f t="shared" si="0"/>
        <v>23684</v>
      </c>
      <c r="H44" s="503">
        <f>SUM(H11:H43)</f>
        <v>21564</v>
      </c>
      <c r="I44" s="503">
        <f>SUM(I11:I43)</f>
        <v>214</v>
      </c>
      <c r="J44" s="503">
        <f>SUM(J11:J43)</f>
        <v>1905</v>
      </c>
      <c r="K44" s="503">
        <f>SUM(K11:K43)</f>
        <v>1</v>
      </c>
      <c r="L44" s="503">
        <f t="shared" si="1"/>
        <v>23684</v>
      </c>
      <c r="M44" s="9"/>
      <c r="N44" s="9"/>
    </row>
    <row r="45" spans="1:14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">
      <c r="A46" s="10" t="s">
        <v>8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</row>
    <row r="47" spans="1:14" x14ac:dyDescent="0.2">
      <c r="A47" s="488" t="s">
        <v>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</row>
    <row r="48" spans="1:14" x14ac:dyDescent="0.2">
      <c r="A48" s="488" t="s">
        <v>10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11" t="s">
        <v>11</v>
      </c>
      <c r="M48" s="11"/>
      <c r="N48" s="11" t="s">
        <v>11</v>
      </c>
    </row>
    <row r="49" spans="1:14" x14ac:dyDescent="0.2">
      <c r="A49" s="485" t="s">
        <v>430</v>
      </c>
      <c r="B49" s="488"/>
      <c r="C49" s="488"/>
      <c r="D49" s="488"/>
      <c r="E49" s="488"/>
      <c r="F49" s="488"/>
      <c r="G49" s="488"/>
      <c r="H49" s="488"/>
      <c r="I49" s="488"/>
      <c r="J49" s="11"/>
      <c r="K49" s="11"/>
      <c r="L49" s="11"/>
      <c r="M49" s="488"/>
      <c r="N49" s="488"/>
    </row>
    <row r="50" spans="1:14" x14ac:dyDescent="0.2">
      <c r="A50" s="488"/>
      <c r="B50" s="488"/>
      <c r="C50" s="485" t="s">
        <v>431</v>
      </c>
      <c r="D50" s="488"/>
      <c r="E50" s="12"/>
      <c r="F50" s="12"/>
      <c r="G50" s="12"/>
      <c r="H50" s="12"/>
      <c r="I50" s="12"/>
      <c r="J50" s="12"/>
      <c r="K50" s="12"/>
      <c r="L50" s="12"/>
      <c r="M50" s="12"/>
      <c r="N50" s="488"/>
    </row>
    <row r="51" spans="1:14" x14ac:dyDescent="0.2">
      <c r="A51" s="488"/>
      <c r="B51" s="488"/>
      <c r="C51" s="488"/>
      <c r="D51" s="488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2">
      <c r="A52" s="488"/>
      <c r="B52" s="488"/>
      <c r="C52" s="488"/>
      <c r="D52" s="488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x14ac:dyDescent="0.25">
      <c r="A53" s="13" t="s">
        <v>12</v>
      </c>
      <c r="B53" s="13"/>
      <c r="C53" s="13"/>
      <c r="D53" s="13"/>
      <c r="E53" s="13"/>
      <c r="F53" s="13"/>
      <c r="G53" s="13"/>
      <c r="H53" s="13"/>
      <c r="I53" s="488"/>
      <c r="J53" s="488"/>
      <c r="K53" s="488"/>
      <c r="L53" s="934" t="s">
        <v>1048</v>
      </c>
      <c r="M53" s="934"/>
      <c r="N53" s="934"/>
    </row>
    <row r="54" spans="1:14" ht="15.75" x14ac:dyDescent="0.2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934" t="s">
        <v>481</v>
      </c>
      <c r="M54" s="934"/>
      <c r="N54" s="934"/>
    </row>
    <row r="55" spans="1:14" ht="15.75" x14ac:dyDescent="0.2">
      <c r="A55" s="482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934" t="s">
        <v>1043</v>
      </c>
      <c r="M55" s="934"/>
      <c r="N55" s="934"/>
    </row>
  </sheetData>
  <sortState xmlns:xlrd2="http://schemas.microsoft.com/office/spreadsheetml/2017/richdata2" ref="A11:N43">
    <sortCondition ref="B11:B43"/>
  </sortState>
  <mergeCells count="15">
    <mergeCell ref="L53:N53"/>
    <mergeCell ref="L54:N54"/>
    <mergeCell ref="L55:N55"/>
    <mergeCell ref="D1:J1"/>
    <mergeCell ref="A2:N2"/>
    <mergeCell ref="A3:N3"/>
    <mergeCell ref="A5:N5"/>
    <mergeCell ref="L7:N7"/>
    <mergeCell ref="A7:B7"/>
    <mergeCell ref="M8:M9"/>
    <mergeCell ref="N8:N9"/>
    <mergeCell ref="A8:A9"/>
    <mergeCell ref="B8:B9"/>
    <mergeCell ref="C8:G8"/>
    <mergeCell ref="H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S55"/>
  <sheetViews>
    <sheetView zoomScaleSheetLayoutView="80" workbookViewId="0">
      <selection activeCell="L7" sqref="L7:N7"/>
    </sheetView>
  </sheetViews>
  <sheetFormatPr defaultRowHeight="12.75" x14ac:dyDescent="0.2"/>
  <cols>
    <col min="2" max="2" width="14.57031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860"/>
      <c r="E1" s="860"/>
      <c r="F1" s="860"/>
      <c r="G1" s="860"/>
      <c r="H1" s="860"/>
      <c r="I1" s="860"/>
      <c r="J1" s="860"/>
      <c r="M1" s="100" t="s">
        <v>257</v>
      </c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</row>
    <row r="3" spans="1:19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</row>
    <row r="4" spans="1:19" ht="11.25" customHeight="1" x14ac:dyDescent="0.2"/>
    <row r="5" spans="1:19" ht="15.75" x14ac:dyDescent="0.25">
      <c r="A5" s="941" t="s">
        <v>800</v>
      </c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</row>
    <row r="7" spans="1:19" x14ac:dyDescent="0.2">
      <c r="A7" s="863" t="s">
        <v>166</v>
      </c>
      <c r="B7" s="863"/>
      <c r="L7" s="942" t="s">
        <v>1085</v>
      </c>
      <c r="M7" s="942"/>
      <c r="N7" s="942"/>
      <c r="O7" s="107"/>
    </row>
    <row r="8" spans="1:19" ht="15.75" customHeight="1" x14ac:dyDescent="0.2">
      <c r="A8" s="936" t="s">
        <v>2</v>
      </c>
      <c r="B8" s="936" t="s">
        <v>3</v>
      </c>
      <c r="C8" s="819" t="s">
        <v>4</v>
      </c>
      <c r="D8" s="819"/>
      <c r="E8" s="819"/>
      <c r="F8" s="875"/>
      <c r="G8" s="875"/>
      <c r="H8" s="819" t="s">
        <v>107</v>
      </c>
      <c r="I8" s="819"/>
      <c r="J8" s="819"/>
      <c r="K8" s="819"/>
      <c r="L8" s="819"/>
      <c r="M8" s="936" t="s">
        <v>137</v>
      </c>
      <c r="N8" s="939" t="s">
        <v>138</v>
      </c>
    </row>
    <row r="9" spans="1:19" ht="51" x14ac:dyDescent="0.2">
      <c r="A9" s="937"/>
      <c r="B9" s="937"/>
      <c r="C9" s="5" t="s">
        <v>5</v>
      </c>
      <c r="D9" s="5" t="s">
        <v>6</v>
      </c>
      <c r="E9" s="5" t="s">
        <v>362</v>
      </c>
      <c r="F9" s="5" t="s">
        <v>105</v>
      </c>
      <c r="G9" s="5" t="s">
        <v>120</v>
      </c>
      <c r="H9" s="5" t="s">
        <v>5</v>
      </c>
      <c r="I9" s="5" t="s">
        <v>6</v>
      </c>
      <c r="J9" s="5" t="s">
        <v>362</v>
      </c>
      <c r="K9" s="7" t="s">
        <v>105</v>
      </c>
      <c r="L9" s="7" t="s">
        <v>121</v>
      </c>
      <c r="M9" s="937"/>
      <c r="N9" s="939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6">
        <v>12</v>
      </c>
      <c r="M10" s="106">
        <v>13</v>
      </c>
      <c r="N10" s="3">
        <v>14</v>
      </c>
    </row>
    <row r="11" spans="1:19" ht="15" x14ac:dyDescent="0.25">
      <c r="A11" s="549">
        <v>1</v>
      </c>
      <c r="B11" s="498" t="s">
        <v>950</v>
      </c>
      <c r="C11" s="508">
        <v>15</v>
      </c>
      <c r="D11" s="508"/>
      <c r="E11" s="508"/>
      <c r="F11" s="508"/>
      <c r="G11" s="508">
        <f t="shared" ref="G11:G43" si="0">C11+D11</f>
        <v>15</v>
      </c>
      <c r="H11" s="508">
        <v>15</v>
      </c>
      <c r="I11" s="508"/>
      <c r="J11" s="508"/>
      <c r="K11" s="508"/>
      <c r="L11" s="508">
        <f t="shared" ref="L11:L43" si="1">H11+I11</f>
        <v>15</v>
      </c>
      <c r="M11" s="200"/>
      <c r="N11" s="508"/>
    </row>
    <row r="12" spans="1:19" ht="15" x14ac:dyDescent="0.25">
      <c r="A12" s="549">
        <v>2</v>
      </c>
      <c r="B12" s="498" t="s">
        <v>951</v>
      </c>
      <c r="C12" s="508"/>
      <c r="D12" s="508">
        <v>4</v>
      </c>
      <c r="E12" s="508"/>
      <c r="F12" s="508"/>
      <c r="G12" s="508">
        <f t="shared" si="0"/>
        <v>4</v>
      </c>
      <c r="H12" s="508"/>
      <c r="I12" s="508">
        <v>4</v>
      </c>
      <c r="J12" s="508"/>
      <c r="K12" s="508"/>
      <c r="L12" s="508">
        <f t="shared" si="1"/>
        <v>4</v>
      </c>
      <c r="M12" s="200"/>
      <c r="N12" s="508"/>
    </row>
    <row r="13" spans="1:19" ht="15" x14ac:dyDescent="0.25">
      <c r="A13" s="549">
        <v>3</v>
      </c>
      <c r="B13" s="498" t="s">
        <v>952</v>
      </c>
      <c r="C13" s="508"/>
      <c r="D13" s="508">
        <v>13</v>
      </c>
      <c r="E13" s="508"/>
      <c r="F13" s="508"/>
      <c r="G13" s="508">
        <f t="shared" si="0"/>
        <v>13</v>
      </c>
      <c r="H13" s="508"/>
      <c r="I13" s="508">
        <v>13</v>
      </c>
      <c r="J13" s="508"/>
      <c r="K13" s="508"/>
      <c r="L13" s="508">
        <f t="shared" si="1"/>
        <v>13</v>
      </c>
      <c r="M13" s="200"/>
      <c r="N13" s="508"/>
    </row>
    <row r="14" spans="1:19" ht="15" x14ac:dyDescent="0.25">
      <c r="A14" s="549">
        <v>4</v>
      </c>
      <c r="B14" s="507" t="s">
        <v>953</v>
      </c>
      <c r="C14" s="508">
        <v>12</v>
      </c>
      <c r="D14" s="508"/>
      <c r="E14" s="508"/>
      <c r="F14" s="508"/>
      <c r="G14" s="508">
        <f t="shared" si="0"/>
        <v>12</v>
      </c>
      <c r="H14" s="508">
        <v>12</v>
      </c>
      <c r="I14" s="508"/>
      <c r="J14" s="508"/>
      <c r="K14" s="508"/>
      <c r="L14" s="508">
        <f t="shared" si="1"/>
        <v>12</v>
      </c>
      <c r="M14" s="200"/>
      <c r="N14" s="508"/>
    </row>
    <row r="15" spans="1:19" ht="15" x14ac:dyDescent="0.25">
      <c r="A15" s="549">
        <v>5</v>
      </c>
      <c r="B15" s="498" t="s">
        <v>954</v>
      </c>
      <c r="C15" s="508">
        <v>0</v>
      </c>
      <c r="D15" s="508"/>
      <c r="E15" s="508">
        <v>0</v>
      </c>
      <c r="F15" s="508"/>
      <c r="G15" s="508">
        <f t="shared" si="0"/>
        <v>0</v>
      </c>
      <c r="H15" s="508">
        <v>0</v>
      </c>
      <c r="I15" s="508"/>
      <c r="J15" s="508">
        <v>0</v>
      </c>
      <c r="K15" s="508"/>
      <c r="L15" s="508">
        <f t="shared" si="1"/>
        <v>0</v>
      </c>
      <c r="M15" s="200"/>
      <c r="N15" s="508"/>
    </row>
    <row r="16" spans="1:19" ht="15" x14ac:dyDescent="0.25">
      <c r="A16" s="549">
        <v>6</v>
      </c>
      <c r="B16" s="498" t="s">
        <v>955</v>
      </c>
      <c r="C16" s="508">
        <v>12</v>
      </c>
      <c r="D16" s="508"/>
      <c r="E16" s="508"/>
      <c r="F16" s="508"/>
      <c r="G16" s="508">
        <f t="shared" si="0"/>
        <v>12</v>
      </c>
      <c r="H16" s="508">
        <v>12</v>
      </c>
      <c r="I16" s="508"/>
      <c r="J16" s="508"/>
      <c r="K16" s="508"/>
      <c r="L16" s="508">
        <f t="shared" si="1"/>
        <v>12</v>
      </c>
      <c r="M16" s="200"/>
      <c r="N16" s="508"/>
    </row>
    <row r="17" spans="1:14" ht="15" x14ac:dyDescent="0.25">
      <c r="A17" s="549">
        <v>7</v>
      </c>
      <c r="B17" s="498" t="s">
        <v>956</v>
      </c>
      <c r="C17" s="508">
        <v>4</v>
      </c>
      <c r="D17" s="508"/>
      <c r="E17" s="508"/>
      <c r="F17" s="508"/>
      <c r="G17" s="508">
        <f t="shared" si="0"/>
        <v>4</v>
      </c>
      <c r="H17" s="508">
        <v>4</v>
      </c>
      <c r="I17" s="508"/>
      <c r="J17" s="508"/>
      <c r="K17" s="508"/>
      <c r="L17" s="508">
        <f t="shared" si="1"/>
        <v>4</v>
      </c>
      <c r="M17" s="200"/>
      <c r="N17" s="508"/>
    </row>
    <row r="18" spans="1:14" ht="15" x14ac:dyDescent="0.25">
      <c r="A18" s="549">
        <v>8</v>
      </c>
      <c r="B18" s="505" t="s">
        <v>957</v>
      </c>
      <c r="C18" s="508">
        <v>2</v>
      </c>
      <c r="D18" s="508"/>
      <c r="E18" s="508"/>
      <c r="F18" s="508"/>
      <c r="G18" s="508">
        <f t="shared" si="0"/>
        <v>2</v>
      </c>
      <c r="H18" s="508">
        <v>2</v>
      </c>
      <c r="I18" s="508"/>
      <c r="J18" s="508"/>
      <c r="K18" s="508"/>
      <c r="L18" s="508">
        <f t="shared" si="1"/>
        <v>2</v>
      </c>
      <c r="M18" s="200"/>
      <c r="N18" s="508"/>
    </row>
    <row r="19" spans="1:14" ht="24" x14ac:dyDescent="0.25">
      <c r="A19" s="549">
        <v>9</v>
      </c>
      <c r="B19" s="505" t="s">
        <v>1044</v>
      </c>
      <c r="C19" s="508">
        <v>10</v>
      </c>
      <c r="D19" s="508"/>
      <c r="E19" s="508"/>
      <c r="F19" s="508"/>
      <c r="G19" s="508">
        <f t="shared" si="0"/>
        <v>10</v>
      </c>
      <c r="H19" s="508">
        <v>10</v>
      </c>
      <c r="I19" s="508"/>
      <c r="J19" s="508"/>
      <c r="K19" s="508"/>
      <c r="L19" s="508">
        <f t="shared" si="1"/>
        <v>10</v>
      </c>
      <c r="M19" s="200"/>
      <c r="N19" s="508"/>
    </row>
    <row r="20" spans="1:14" ht="15" x14ac:dyDescent="0.25">
      <c r="A20" s="549">
        <v>10</v>
      </c>
      <c r="B20" s="498" t="s">
        <v>959</v>
      </c>
      <c r="C20" s="508">
        <v>3</v>
      </c>
      <c r="D20" s="508">
        <v>0</v>
      </c>
      <c r="E20" s="508"/>
      <c r="F20" s="508"/>
      <c r="G20" s="508">
        <f t="shared" si="0"/>
        <v>3</v>
      </c>
      <c r="H20" s="508">
        <v>3</v>
      </c>
      <c r="I20" s="508">
        <v>0</v>
      </c>
      <c r="J20" s="508"/>
      <c r="K20" s="508"/>
      <c r="L20" s="508">
        <f t="shared" si="1"/>
        <v>3</v>
      </c>
      <c r="M20" s="200"/>
      <c r="N20" s="508"/>
    </row>
    <row r="21" spans="1:14" ht="15" x14ac:dyDescent="0.25">
      <c r="A21" s="549">
        <v>11</v>
      </c>
      <c r="B21" s="498" t="s">
        <v>960</v>
      </c>
      <c r="C21" s="508">
        <v>0</v>
      </c>
      <c r="D21" s="508"/>
      <c r="E21" s="508"/>
      <c r="F21" s="508"/>
      <c r="G21" s="508">
        <f t="shared" si="0"/>
        <v>0</v>
      </c>
      <c r="H21" s="508">
        <v>0</v>
      </c>
      <c r="I21" s="508"/>
      <c r="J21" s="508"/>
      <c r="K21" s="508"/>
      <c r="L21" s="508">
        <f t="shared" si="1"/>
        <v>0</v>
      </c>
      <c r="M21" s="200"/>
      <c r="N21" s="508"/>
    </row>
    <row r="22" spans="1:14" ht="24" x14ac:dyDescent="0.25">
      <c r="A22" s="549">
        <v>12</v>
      </c>
      <c r="B22" s="505" t="s">
        <v>1045</v>
      </c>
      <c r="C22" s="508">
        <v>0</v>
      </c>
      <c r="D22" s="508"/>
      <c r="E22" s="508"/>
      <c r="F22" s="508"/>
      <c r="G22" s="508">
        <f t="shared" si="0"/>
        <v>0</v>
      </c>
      <c r="H22" s="508">
        <v>0</v>
      </c>
      <c r="I22" s="508"/>
      <c r="J22" s="508"/>
      <c r="K22" s="508"/>
      <c r="L22" s="508">
        <f t="shared" si="1"/>
        <v>0</v>
      </c>
      <c r="M22" s="200"/>
      <c r="N22" s="508"/>
    </row>
    <row r="23" spans="1:14" ht="15" x14ac:dyDescent="0.25">
      <c r="A23" s="549">
        <v>13</v>
      </c>
      <c r="B23" s="498" t="s">
        <v>962</v>
      </c>
      <c r="C23" s="508">
        <v>2</v>
      </c>
      <c r="D23" s="508">
        <v>0</v>
      </c>
      <c r="E23" s="508"/>
      <c r="F23" s="508"/>
      <c r="G23" s="508">
        <f t="shared" si="0"/>
        <v>2</v>
      </c>
      <c r="H23" s="508">
        <v>2</v>
      </c>
      <c r="I23" s="508">
        <v>0</v>
      </c>
      <c r="J23" s="508"/>
      <c r="K23" s="508"/>
      <c r="L23" s="508">
        <f t="shared" si="1"/>
        <v>2</v>
      </c>
      <c r="M23" s="200"/>
      <c r="N23" s="508"/>
    </row>
    <row r="24" spans="1:14" ht="15" x14ac:dyDescent="0.25">
      <c r="A24" s="549">
        <v>14</v>
      </c>
      <c r="B24" s="505" t="s">
        <v>1046</v>
      </c>
      <c r="C24" s="508">
        <v>0</v>
      </c>
      <c r="D24" s="508"/>
      <c r="E24" s="508"/>
      <c r="F24" s="508"/>
      <c r="G24" s="508">
        <f t="shared" si="0"/>
        <v>0</v>
      </c>
      <c r="H24" s="508">
        <v>0</v>
      </c>
      <c r="I24" s="508"/>
      <c r="J24" s="508"/>
      <c r="K24" s="508"/>
      <c r="L24" s="508">
        <f t="shared" si="1"/>
        <v>0</v>
      </c>
      <c r="M24" s="200"/>
      <c r="N24" s="508"/>
    </row>
    <row r="25" spans="1:14" ht="15" x14ac:dyDescent="0.25">
      <c r="A25" s="549">
        <v>15</v>
      </c>
      <c r="B25" s="498" t="s">
        <v>964</v>
      </c>
      <c r="C25" s="508">
        <v>0</v>
      </c>
      <c r="D25" s="508"/>
      <c r="E25" s="508"/>
      <c r="F25" s="508"/>
      <c r="G25" s="508">
        <f t="shared" si="0"/>
        <v>0</v>
      </c>
      <c r="H25" s="508">
        <v>0</v>
      </c>
      <c r="I25" s="508"/>
      <c r="J25" s="508"/>
      <c r="K25" s="508"/>
      <c r="L25" s="508">
        <f t="shared" si="1"/>
        <v>0</v>
      </c>
      <c r="M25" s="200"/>
      <c r="N25" s="508"/>
    </row>
    <row r="26" spans="1:14" ht="15" x14ac:dyDescent="0.25">
      <c r="A26" s="549">
        <v>16</v>
      </c>
      <c r="B26" s="498" t="s">
        <v>965</v>
      </c>
      <c r="C26" s="508">
        <v>0</v>
      </c>
      <c r="D26" s="508"/>
      <c r="E26" s="508"/>
      <c r="F26" s="508"/>
      <c r="G26" s="508">
        <f t="shared" si="0"/>
        <v>0</v>
      </c>
      <c r="H26" s="508">
        <v>0</v>
      </c>
      <c r="I26" s="508"/>
      <c r="J26" s="508"/>
      <c r="K26" s="508"/>
      <c r="L26" s="508">
        <f t="shared" si="1"/>
        <v>0</v>
      </c>
      <c r="M26" s="200"/>
      <c r="N26" s="508"/>
    </row>
    <row r="27" spans="1:14" ht="15" x14ac:dyDescent="0.25">
      <c r="A27" s="549">
        <v>17</v>
      </c>
      <c r="B27" s="498" t="s">
        <v>967</v>
      </c>
      <c r="C27" s="508"/>
      <c r="D27" s="508">
        <v>10</v>
      </c>
      <c r="E27" s="508"/>
      <c r="F27" s="508"/>
      <c r="G27" s="508">
        <f t="shared" si="0"/>
        <v>10</v>
      </c>
      <c r="H27" s="508"/>
      <c r="I27" s="508">
        <v>10</v>
      </c>
      <c r="J27" s="508"/>
      <c r="K27" s="508"/>
      <c r="L27" s="508">
        <f t="shared" si="1"/>
        <v>10</v>
      </c>
      <c r="M27" s="200"/>
      <c r="N27" s="508"/>
    </row>
    <row r="28" spans="1:14" ht="15" x14ac:dyDescent="0.25">
      <c r="A28" s="549">
        <v>18</v>
      </c>
      <c r="B28" s="498" t="s">
        <v>993</v>
      </c>
      <c r="C28" s="508">
        <v>1</v>
      </c>
      <c r="D28" s="508"/>
      <c r="E28" s="508"/>
      <c r="F28" s="508"/>
      <c r="G28" s="508">
        <f t="shared" si="0"/>
        <v>1</v>
      </c>
      <c r="H28" s="508">
        <v>1</v>
      </c>
      <c r="I28" s="508"/>
      <c r="J28" s="508"/>
      <c r="K28" s="508"/>
      <c r="L28" s="508">
        <f t="shared" si="1"/>
        <v>1</v>
      </c>
      <c r="M28" s="200"/>
      <c r="N28" s="508"/>
    </row>
    <row r="29" spans="1:14" ht="15" x14ac:dyDescent="0.25">
      <c r="A29" s="549">
        <v>19</v>
      </c>
      <c r="B29" s="505" t="s">
        <v>1047</v>
      </c>
      <c r="C29" s="508">
        <v>0</v>
      </c>
      <c r="D29" s="508"/>
      <c r="E29" s="508"/>
      <c r="F29" s="508"/>
      <c r="G29" s="508">
        <f t="shared" si="0"/>
        <v>0</v>
      </c>
      <c r="H29" s="508">
        <v>0</v>
      </c>
      <c r="I29" s="508"/>
      <c r="J29" s="508"/>
      <c r="K29" s="508"/>
      <c r="L29" s="508">
        <f t="shared" si="1"/>
        <v>0</v>
      </c>
      <c r="M29" s="200"/>
      <c r="N29" s="508"/>
    </row>
    <row r="30" spans="1:14" ht="15" x14ac:dyDescent="0.25">
      <c r="A30" s="549">
        <v>20</v>
      </c>
      <c r="B30" s="498" t="s">
        <v>969</v>
      </c>
      <c r="C30" s="508">
        <v>3</v>
      </c>
      <c r="D30" s="508">
        <v>0</v>
      </c>
      <c r="E30" s="508"/>
      <c r="F30" s="508"/>
      <c r="G30" s="508">
        <f t="shared" si="0"/>
        <v>3</v>
      </c>
      <c r="H30" s="508">
        <v>3</v>
      </c>
      <c r="I30" s="508">
        <v>0</v>
      </c>
      <c r="J30" s="508"/>
      <c r="K30" s="508"/>
      <c r="L30" s="508">
        <f t="shared" si="1"/>
        <v>3</v>
      </c>
      <c r="M30" s="200"/>
      <c r="N30" s="508"/>
    </row>
    <row r="31" spans="1:14" ht="15" x14ac:dyDescent="0.25">
      <c r="A31" s="549">
        <v>21</v>
      </c>
      <c r="B31" s="505" t="s">
        <v>970</v>
      </c>
      <c r="C31" s="508">
        <v>26</v>
      </c>
      <c r="D31" s="508">
        <v>0</v>
      </c>
      <c r="E31" s="508">
        <v>0</v>
      </c>
      <c r="F31" s="508">
        <v>0</v>
      </c>
      <c r="G31" s="508">
        <f t="shared" si="0"/>
        <v>26</v>
      </c>
      <c r="H31" s="508">
        <v>26</v>
      </c>
      <c r="I31" s="508">
        <v>0</v>
      </c>
      <c r="J31" s="508">
        <v>0</v>
      </c>
      <c r="K31" s="508">
        <v>0</v>
      </c>
      <c r="L31" s="508">
        <f t="shared" si="1"/>
        <v>26</v>
      </c>
      <c r="M31" s="200"/>
      <c r="N31" s="508"/>
    </row>
    <row r="32" spans="1:14" ht="15" x14ac:dyDescent="0.25">
      <c r="A32" s="549">
        <v>22</v>
      </c>
      <c r="B32" s="498" t="s">
        <v>971</v>
      </c>
      <c r="C32" s="508">
        <v>0</v>
      </c>
      <c r="D32" s="508">
        <v>0</v>
      </c>
      <c r="E32" s="508"/>
      <c r="F32" s="508"/>
      <c r="G32" s="508">
        <f t="shared" si="0"/>
        <v>0</v>
      </c>
      <c r="H32" s="508">
        <v>0</v>
      </c>
      <c r="I32" s="508">
        <v>0</v>
      </c>
      <c r="J32" s="508"/>
      <c r="K32" s="508"/>
      <c r="L32" s="508">
        <f t="shared" si="1"/>
        <v>0</v>
      </c>
      <c r="M32" s="200"/>
      <c r="N32" s="508"/>
    </row>
    <row r="33" spans="1:14" ht="15" x14ac:dyDescent="0.25">
      <c r="A33" s="549">
        <v>23</v>
      </c>
      <c r="B33" s="498" t="s">
        <v>972</v>
      </c>
      <c r="C33" s="508">
        <v>1</v>
      </c>
      <c r="D33" s="508">
        <v>1</v>
      </c>
      <c r="E33" s="508"/>
      <c r="F33" s="508"/>
      <c r="G33" s="508">
        <f t="shared" si="0"/>
        <v>2</v>
      </c>
      <c r="H33" s="508">
        <v>1</v>
      </c>
      <c r="I33" s="508">
        <v>1</v>
      </c>
      <c r="J33" s="508"/>
      <c r="K33" s="508"/>
      <c r="L33" s="508">
        <f t="shared" si="1"/>
        <v>2</v>
      </c>
      <c r="M33" s="200"/>
      <c r="N33" s="508"/>
    </row>
    <row r="34" spans="1:14" ht="15" x14ac:dyDescent="0.25">
      <c r="A34" s="549">
        <v>24</v>
      </c>
      <c r="B34" s="498" t="s">
        <v>973</v>
      </c>
      <c r="C34" s="508">
        <v>110</v>
      </c>
      <c r="D34" s="508">
        <v>0</v>
      </c>
      <c r="E34" s="508">
        <v>0</v>
      </c>
      <c r="F34" s="508">
        <v>0</v>
      </c>
      <c r="G34" s="508">
        <f t="shared" si="0"/>
        <v>110</v>
      </c>
      <c r="H34" s="508">
        <v>110</v>
      </c>
      <c r="I34" s="508">
        <v>0</v>
      </c>
      <c r="J34" s="508">
        <v>0</v>
      </c>
      <c r="K34" s="508">
        <v>0</v>
      </c>
      <c r="L34" s="508">
        <f t="shared" si="1"/>
        <v>110</v>
      </c>
      <c r="M34" s="200"/>
      <c r="N34" s="508"/>
    </row>
    <row r="35" spans="1:14" ht="15" x14ac:dyDescent="0.25">
      <c r="A35" s="549">
        <v>25</v>
      </c>
      <c r="B35" s="498" t="s">
        <v>974</v>
      </c>
      <c r="C35" s="508">
        <v>5</v>
      </c>
      <c r="D35" s="508"/>
      <c r="E35" s="508"/>
      <c r="F35" s="508"/>
      <c r="G35" s="508">
        <f t="shared" si="0"/>
        <v>5</v>
      </c>
      <c r="H35" s="508">
        <v>5</v>
      </c>
      <c r="I35" s="508"/>
      <c r="J35" s="508"/>
      <c r="K35" s="508"/>
      <c r="L35" s="508">
        <f t="shared" si="1"/>
        <v>5</v>
      </c>
      <c r="M35" s="200"/>
      <c r="N35" s="508"/>
    </row>
    <row r="36" spans="1:14" ht="15.75" customHeight="1" x14ac:dyDescent="0.25">
      <c r="A36" s="549">
        <v>26</v>
      </c>
      <c r="B36" s="498" t="s">
        <v>975</v>
      </c>
      <c r="C36" s="508">
        <v>0</v>
      </c>
      <c r="D36" s="508"/>
      <c r="E36" s="508"/>
      <c r="F36" s="508"/>
      <c r="G36" s="508">
        <f t="shared" si="0"/>
        <v>0</v>
      </c>
      <c r="H36" s="508">
        <v>0</v>
      </c>
      <c r="I36" s="508"/>
      <c r="J36" s="508"/>
      <c r="K36" s="508"/>
      <c r="L36" s="508">
        <f t="shared" si="1"/>
        <v>0</v>
      </c>
      <c r="M36" s="200"/>
      <c r="N36" s="508"/>
    </row>
    <row r="37" spans="1:14" ht="15.75" customHeight="1" x14ac:dyDescent="0.25">
      <c r="A37" s="549">
        <v>27</v>
      </c>
      <c r="B37" s="506" t="s">
        <v>976</v>
      </c>
      <c r="C37" s="508">
        <v>1</v>
      </c>
      <c r="D37" s="508">
        <v>0</v>
      </c>
      <c r="E37" s="508">
        <v>0</v>
      </c>
      <c r="F37" s="508">
        <v>0</v>
      </c>
      <c r="G37" s="508">
        <f t="shared" si="0"/>
        <v>1</v>
      </c>
      <c r="H37" s="508">
        <v>1</v>
      </c>
      <c r="I37" s="508">
        <v>0</v>
      </c>
      <c r="J37" s="508">
        <v>0</v>
      </c>
      <c r="K37" s="508">
        <v>0</v>
      </c>
      <c r="L37" s="508">
        <f t="shared" si="1"/>
        <v>1</v>
      </c>
      <c r="M37" s="200"/>
      <c r="N37" s="508"/>
    </row>
    <row r="38" spans="1:14" ht="15.75" customHeight="1" x14ac:dyDescent="0.25">
      <c r="A38" s="549">
        <v>28</v>
      </c>
      <c r="B38" s="504" t="s">
        <v>977</v>
      </c>
      <c r="C38" s="508"/>
      <c r="D38" s="508">
        <v>37</v>
      </c>
      <c r="E38" s="508"/>
      <c r="F38" s="508"/>
      <c r="G38" s="508">
        <f t="shared" si="0"/>
        <v>37</v>
      </c>
      <c r="H38" s="508"/>
      <c r="I38" s="508">
        <v>37</v>
      </c>
      <c r="J38" s="508"/>
      <c r="K38" s="508"/>
      <c r="L38" s="508">
        <f t="shared" si="1"/>
        <v>37</v>
      </c>
      <c r="M38" s="200"/>
      <c r="N38" s="508"/>
    </row>
    <row r="39" spans="1:14" ht="15" x14ac:dyDescent="0.25">
      <c r="A39" s="549">
        <v>29</v>
      </c>
      <c r="B39" s="504" t="s">
        <v>978</v>
      </c>
      <c r="C39" s="508"/>
      <c r="D39" s="508">
        <v>8</v>
      </c>
      <c r="E39" s="508"/>
      <c r="F39" s="508"/>
      <c r="G39" s="508">
        <f t="shared" si="0"/>
        <v>8</v>
      </c>
      <c r="H39" s="508"/>
      <c r="I39" s="508">
        <v>8</v>
      </c>
      <c r="J39" s="508"/>
      <c r="K39" s="508"/>
      <c r="L39" s="508">
        <f t="shared" si="1"/>
        <v>8</v>
      </c>
      <c r="M39" s="200"/>
      <c r="N39" s="508"/>
    </row>
    <row r="40" spans="1:14" ht="15" x14ac:dyDescent="0.25">
      <c r="A40" s="549">
        <v>30</v>
      </c>
      <c r="B40" s="504" t="s">
        <v>979</v>
      </c>
      <c r="C40" s="508">
        <v>40</v>
      </c>
      <c r="D40" s="508">
        <v>1</v>
      </c>
      <c r="E40" s="508"/>
      <c r="F40" s="508"/>
      <c r="G40" s="508">
        <f t="shared" si="0"/>
        <v>41</v>
      </c>
      <c r="H40" s="508">
        <v>40</v>
      </c>
      <c r="I40" s="508">
        <v>1</v>
      </c>
      <c r="J40" s="508"/>
      <c r="K40" s="508"/>
      <c r="L40" s="508">
        <f t="shared" si="1"/>
        <v>41</v>
      </c>
      <c r="M40" s="200"/>
      <c r="N40" s="508"/>
    </row>
    <row r="41" spans="1:14" ht="15" x14ac:dyDescent="0.25">
      <c r="A41" s="549">
        <v>31</v>
      </c>
      <c r="B41" s="504" t="s">
        <v>980</v>
      </c>
      <c r="C41" s="508">
        <v>2</v>
      </c>
      <c r="D41" s="508">
        <v>2</v>
      </c>
      <c r="E41" s="508"/>
      <c r="F41" s="508"/>
      <c r="G41" s="508">
        <f t="shared" si="0"/>
        <v>4</v>
      </c>
      <c r="H41" s="508">
        <v>2</v>
      </c>
      <c r="I41" s="508">
        <v>2</v>
      </c>
      <c r="J41" s="508"/>
      <c r="K41" s="508"/>
      <c r="L41" s="508">
        <f t="shared" si="1"/>
        <v>4</v>
      </c>
      <c r="M41" s="200"/>
      <c r="N41" s="508"/>
    </row>
    <row r="42" spans="1:14" ht="15" x14ac:dyDescent="0.25">
      <c r="A42" s="549">
        <v>32</v>
      </c>
      <c r="B42" s="504" t="s">
        <v>981</v>
      </c>
      <c r="C42" s="508">
        <v>20</v>
      </c>
      <c r="D42" s="508"/>
      <c r="E42" s="508"/>
      <c r="F42" s="508"/>
      <c r="G42" s="508">
        <f t="shared" si="0"/>
        <v>20</v>
      </c>
      <c r="H42" s="508">
        <v>20</v>
      </c>
      <c r="I42" s="508"/>
      <c r="J42" s="508"/>
      <c r="K42" s="508"/>
      <c r="L42" s="508">
        <f t="shared" si="1"/>
        <v>20</v>
      </c>
      <c r="M42" s="200"/>
      <c r="N42" s="508"/>
    </row>
    <row r="43" spans="1:14" ht="15" x14ac:dyDescent="0.25">
      <c r="A43" s="549">
        <v>33</v>
      </c>
      <c r="B43" s="504" t="s">
        <v>982</v>
      </c>
      <c r="C43" s="508">
        <v>1</v>
      </c>
      <c r="D43" s="508"/>
      <c r="E43" s="508"/>
      <c r="F43" s="508"/>
      <c r="G43" s="508">
        <f t="shared" si="0"/>
        <v>1</v>
      </c>
      <c r="H43" s="508">
        <v>1</v>
      </c>
      <c r="I43" s="508"/>
      <c r="J43" s="508"/>
      <c r="K43" s="508"/>
      <c r="L43" s="508">
        <f t="shared" si="1"/>
        <v>1</v>
      </c>
      <c r="M43" s="200"/>
      <c r="N43" s="508"/>
    </row>
    <row r="44" spans="1:14" ht="15" x14ac:dyDescent="0.25">
      <c r="A44" s="549" t="s">
        <v>19</v>
      </c>
      <c r="B44" s="9"/>
      <c r="C44" s="508">
        <f t="shared" ref="C44:L44" si="2">SUM(C11:C43)</f>
        <v>270</v>
      </c>
      <c r="D44" s="508">
        <f t="shared" si="2"/>
        <v>76</v>
      </c>
      <c r="E44" s="508">
        <f t="shared" si="2"/>
        <v>0</v>
      </c>
      <c r="F44" s="508">
        <f t="shared" si="2"/>
        <v>0</v>
      </c>
      <c r="G44" s="508">
        <f t="shared" si="2"/>
        <v>346</v>
      </c>
      <c r="H44" s="508">
        <f t="shared" si="2"/>
        <v>270</v>
      </c>
      <c r="I44" s="508">
        <f t="shared" si="2"/>
        <v>76</v>
      </c>
      <c r="J44" s="508">
        <f t="shared" si="2"/>
        <v>0</v>
      </c>
      <c r="K44" s="508">
        <f t="shared" si="2"/>
        <v>0</v>
      </c>
      <c r="L44" s="508">
        <f t="shared" si="2"/>
        <v>346</v>
      </c>
      <c r="M44" s="200"/>
      <c r="N44" s="508"/>
    </row>
    <row r="45" spans="1:14" ht="15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509"/>
      <c r="M45" s="12"/>
      <c r="N45" s="12"/>
    </row>
    <row r="46" spans="1:14" x14ac:dyDescent="0.2">
      <c r="A46" s="10" t="s">
        <v>8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</row>
    <row r="47" spans="1:14" x14ac:dyDescent="0.2">
      <c r="A47" s="488" t="s">
        <v>9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</row>
    <row r="48" spans="1:14" x14ac:dyDescent="0.2">
      <c r="A48" s="488" t="s">
        <v>10</v>
      </c>
      <c r="B48" s="488"/>
      <c r="C48" s="488"/>
      <c r="D48" s="488"/>
      <c r="E48" s="488"/>
      <c r="F48" s="488"/>
      <c r="G48" s="488"/>
      <c r="H48" s="488"/>
      <c r="I48" s="488"/>
      <c r="J48" s="488"/>
      <c r="K48" s="11" t="s">
        <v>11</v>
      </c>
      <c r="L48" s="11" t="s">
        <v>11</v>
      </c>
      <c r="M48" s="11"/>
      <c r="N48" s="11" t="s">
        <v>11</v>
      </c>
    </row>
    <row r="49" spans="1:14" x14ac:dyDescent="0.2">
      <c r="A49" s="485" t="s">
        <v>430</v>
      </c>
      <c r="B49" s="488"/>
      <c r="C49" s="488"/>
      <c r="D49" s="488"/>
      <c r="E49" s="488"/>
      <c r="F49" s="488"/>
      <c r="G49" s="488"/>
      <c r="H49" s="488"/>
      <c r="I49" s="488"/>
      <c r="J49" s="11"/>
      <c r="K49" s="11"/>
      <c r="L49" s="11"/>
      <c r="M49" s="488"/>
      <c r="N49" s="488"/>
    </row>
    <row r="50" spans="1:14" x14ac:dyDescent="0.2">
      <c r="A50" s="488"/>
      <c r="B50" s="488"/>
      <c r="C50" s="485" t="s">
        <v>431</v>
      </c>
      <c r="D50" s="488"/>
      <c r="E50" s="12"/>
      <c r="F50" s="12"/>
      <c r="G50" s="12"/>
      <c r="H50" s="12"/>
      <c r="I50" s="12"/>
      <c r="J50" s="12"/>
      <c r="K50" s="12"/>
      <c r="L50" s="12"/>
      <c r="M50" s="12"/>
      <c r="N50" s="488"/>
    </row>
    <row r="51" spans="1:14" x14ac:dyDescent="0.2">
      <c r="A51" s="488"/>
      <c r="B51" s="488"/>
      <c r="C51" s="488"/>
      <c r="D51" s="488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.75" x14ac:dyDescent="0.2">
      <c r="A52" s="488"/>
      <c r="B52" s="488"/>
      <c r="C52" s="488"/>
      <c r="D52" s="488"/>
      <c r="E52" s="12"/>
      <c r="F52" s="12"/>
      <c r="G52" s="12"/>
      <c r="H52" s="12"/>
      <c r="I52" s="12"/>
      <c r="J52" s="12"/>
      <c r="K52" s="934" t="s">
        <v>1048</v>
      </c>
      <c r="L52" s="934"/>
      <c r="M52" s="934"/>
      <c r="N52" s="12"/>
    </row>
    <row r="53" spans="1:14" ht="15.75" x14ac:dyDescent="0.25">
      <c r="A53" s="13" t="s">
        <v>12</v>
      </c>
      <c r="B53" s="13"/>
      <c r="C53" s="13"/>
      <c r="D53" s="13"/>
      <c r="E53" s="13"/>
      <c r="F53" s="13"/>
      <c r="G53" s="13"/>
      <c r="H53" s="13"/>
      <c r="I53" s="488"/>
      <c r="J53" s="488"/>
      <c r="K53" s="934" t="s">
        <v>481</v>
      </c>
      <c r="L53" s="934"/>
      <c r="M53" s="934"/>
      <c r="N53" s="482"/>
    </row>
    <row r="54" spans="1:14" ht="15.75" x14ac:dyDescent="0.2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934" t="s">
        <v>1043</v>
      </c>
      <c r="L54" s="934"/>
      <c r="M54" s="934"/>
      <c r="N54" s="482"/>
    </row>
    <row r="55" spans="1:14" ht="141.75" x14ac:dyDescent="0.2">
      <c r="A55" s="482" t="s">
        <v>15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</sheetData>
  <mergeCells count="15">
    <mergeCell ref="K52:M52"/>
    <mergeCell ref="K53:M53"/>
    <mergeCell ref="K54:M54"/>
    <mergeCell ref="N8:N9"/>
    <mergeCell ref="A8:A9"/>
    <mergeCell ref="B8:B9"/>
    <mergeCell ref="C8:G8"/>
    <mergeCell ref="H8:L8"/>
    <mergeCell ref="M8:M9"/>
    <mergeCell ref="A7:B7"/>
    <mergeCell ref="D1:J1"/>
    <mergeCell ref="A2:N2"/>
    <mergeCell ref="A3:N3"/>
    <mergeCell ref="A5:N5"/>
    <mergeCell ref="L7:N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S53"/>
  <sheetViews>
    <sheetView zoomScaleSheetLayoutView="80" workbookViewId="0">
      <selection activeCell="R23" sqref="R23"/>
    </sheetView>
  </sheetViews>
  <sheetFormatPr defaultRowHeight="12.75" x14ac:dyDescent="0.2"/>
  <cols>
    <col min="1" max="1" width="7.140625" style="15" customWidth="1"/>
    <col min="2" max="2" width="14.28515625" style="15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0.7109375" style="15" customWidth="1"/>
    <col min="13" max="13" width="10.570312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6384" width="9.140625" style="15"/>
  </cols>
  <sheetData>
    <row r="1" spans="1:19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44" t="s">
        <v>63</v>
      </c>
      <c r="P1" s="944"/>
      <c r="Q1" s="944"/>
    </row>
    <row r="2" spans="1:19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42"/>
      <c r="N2" s="42"/>
      <c r="O2" s="42"/>
      <c r="P2" s="42"/>
    </row>
    <row r="3" spans="1:19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41"/>
      <c r="N3" s="41"/>
      <c r="O3" s="41"/>
      <c r="P3" s="41"/>
    </row>
    <row r="4" spans="1:19" customFormat="1" ht="11.25" customHeight="1" x14ac:dyDescent="0.2"/>
    <row r="5" spans="1:19" customFormat="1" ht="15.75" customHeight="1" x14ac:dyDescent="0.25">
      <c r="A5" s="943" t="s">
        <v>801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15"/>
    </row>
    <row r="7" spans="1:19" ht="17.45" customHeight="1" x14ac:dyDescent="0.2">
      <c r="A7" s="863" t="s">
        <v>166</v>
      </c>
      <c r="B7" s="863"/>
      <c r="N7" s="935" t="s">
        <v>1085</v>
      </c>
      <c r="O7" s="935"/>
      <c r="P7" s="935"/>
      <c r="Q7" s="935"/>
    </row>
    <row r="8" spans="1:19" ht="24" customHeight="1" x14ac:dyDescent="0.2">
      <c r="A8" s="939" t="s">
        <v>2</v>
      </c>
      <c r="B8" s="939" t="s">
        <v>3</v>
      </c>
      <c r="C8" s="811" t="s">
        <v>764</v>
      </c>
      <c r="D8" s="811"/>
      <c r="E8" s="811"/>
      <c r="F8" s="811"/>
      <c r="G8" s="811"/>
      <c r="H8" s="814" t="s">
        <v>635</v>
      </c>
      <c r="I8" s="811"/>
      <c r="J8" s="811"/>
      <c r="K8" s="811"/>
      <c r="L8" s="811"/>
      <c r="M8" s="833" t="s">
        <v>115</v>
      </c>
      <c r="N8" s="945"/>
      <c r="O8" s="945"/>
      <c r="P8" s="945"/>
      <c r="Q8" s="834"/>
    </row>
    <row r="9" spans="1:19" s="14" customFormat="1" ht="60" customHeight="1" x14ac:dyDescent="0.2">
      <c r="A9" s="939"/>
      <c r="B9" s="939"/>
      <c r="C9" s="5" t="s">
        <v>217</v>
      </c>
      <c r="D9" s="5" t="s">
        <v>218</v>
      </c>
      <c r="E9" s="5" t="s">
        <v>362</v>
      </c>
      <c r="F9" s="5" t="s">
        <v>224</v>
      </c>
      <c r="G9" s="5" t="s">
        <v>120</v>
      </c>
      <c r="H9" s="98" t="s">
        <v>217</v>
      </c>
      <c r="I9" s="5" t="s">
        <v>218</v>
      </c>
      <c r="J9" s="5" t="s">
        <v>362</v>
      </c>
      <c r="K9" s="7" t="s">
        <v>224</v>
      </c>
      <c r="L9" s="5" t="s">
        <v>365</v>
      </c>
      <c r="M9" s="5" t="s">
        <v>217</v>
      </c>
      <c r="N9" s="5" t="s">
        <v>218</v>
      </c>
      <c r="O9" s="5" t="s">
        <v>362</v>
      </c>
      <c r="P9" s="7" t="s">
        <v>224</v>
      </c>
      <c r="Q9" s="5" t="s">
        <v>122</v>
      </c>
      <c r="R9" s="30"/>
    </row>
    <row r="10" spans="1:19" s="61" customFormat="1" x14ac:dyDescent="0.2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</row>
    <row r="11" spans="1:19" x14ac:dyDescent="0.2">
      <c r="A11" s="511">
        <v>1</v>
      </c>
      <c r="B11" s="511" t="s">
        <v>950</v>
      </c>
      <c r="C11" s="511">
        <v>190926</v>
      </c>
      <c r="D11" s="511">
        <v>296</v>
      </c>
      <c r="E11" s="18"/>
      <c r="F11" s="18"/>
      <c r="G11" s="511">
        <f t="shared" ref="G11:G43" si="0">C11+D11+E11+F11</f>
        <v>191222</v>
      </c>
      <c r="H11" s="511">
        <v>137821</v>
      </c>
      <c r="I11" s="511">
        <v>97</v>
      </c>
      <c r="J11" s="511"/>
      <c r="K11" s="511"/>
      <c r="L11" s="512">
        <f t="shared" ref="L11:L43" si="1">H11+I11+J11+K11</f>
        <v>137918</v>
      </c>
      <c r="M11" s="511">
        <f>H11*243</f>
        <v>33490503</v>
      </c>
      <c r="N11" s="511">
        <f>I11*243</f>
        <v>23571</v>
      </c>
      <c r="O11" s="511">
        <f t="shared" ref="O11:O43" si="2">J11*177</f>
        <v>0</v>
      </c>
      <c r="P11" s="511">
        <f t="shared" ref="P11:P43" si="3">K11*177</f>
        <v>0</v>
      </c>
      <c r="Q11" s="511">
        <f>L11*243</f>
        <v>33514074</v>
      </c>
      <c r="R11" s="485"/>
      <c r="S11" s="599"/>
    </row>
    <row r="12" spans="1:19" x14ac:dyDescent="0.2">
      <c r="A12" s="511">
        <v>2</v>
      </c>
      <c r="B12" s="511" t="s">
        <v>951</v>
      </c>
      <c r="C12" s="511">
        <v>79605</v>
      </c>
      <c r="D12" s="511">
        <v>205</v>
      </c>
      <c r="E12" s="18"/>
      <c r="F12" s="18"/>
      <c r="G12" s="511">
        <f t="shared" si="0"/>
        <v>79810</v>
      </c>
      <c r="H12" s="511">
        <v>51138</v>
      </c>
      <c r="I12" s="511">
        <v>182</v>
      </c>
      <c r="J12" s="511"/>
      <c r="K12" s="511"/>
      <c r="L12" s="512">
        <f t="shared" si="1"/>
        <v>51320</v>
      </c>
      <c r="M12" s="511">
        <f t="shared" ref="M12:M43" si="4">H12*243</f>
        <v>12426534</v>
      </c>
      <c r="N12" s="511">
        <f t="shared" ref="N12:N43" si="5">I12*243</f>
        <v>44226</v>
      </c>
      <c r="O12" s="511">
        <f t="shared" si="2"/>
        <v>0</v>
      </c>
      <c r="P12" s="511">
        <f t="shared" si="3"/>
        <v>0</v>
      </c>
      <c r="Q12" s="511">
        <f t="shared" ref="Q12:Q43" si="6">L12*243</f>
        <v>12470760</v>
      </c>
      <c r="R12" s="485"/>
      <c r="S12" s="599"/>
    </row>
    <row r="13" spans="1:19" x14ac:dyDescent="0.2">
      <c r="A13" s="511">
        <v>3</v>
      </c>
      <c r="B13" s="511" t="s">
        <v>952</v>
      </c>
      <c r="C13" s="511">
        <v>120133</v>
      </c>
      <c r="D13" s="511">
        <v>4629</v>
      </c>
      <c r="E13" s="18"/>
      <c r="F13" s="18"/>
      <c r="G13" s="511">
        <f t="shared" si="0"/>
        <v>124762</v>
      </c>
      <c r="H13" s="511">
        <v>91351</v>
      </c>
      <c r="I13" s="511">
        <v>2230</v>
      </c>
      <c r="J13" s="511"/>
      <c r="K13" s="511"/>
      <c r="L13" s="512">
        <f t="shared" si="1"/>
        <v>93581</v>
      </c>
      <c r="M13" s="511">
        <f t="shared" si="4"/>
        <v>22198293</v>
      </c>
      <c r="N13" s="511">
        <f t="shared" si="5"/>
        <v>541890</v>
      </c>
      <c r="O13" s="511">
        <f t="shared" si="2"/>
        <v>0</v>
      </c>
      <c r="P13" s="511">
        <f t="shared" si="3"/>
        <v>0</v>
      </c>
      <c r="Q13" s="511">
        <f t="shared" si="6"/>
        <v>22740183</v>
      </c>
      <c r="R13" s="485"/>
      <c r="S13" s="599"/>
    </row>
    <row r="14" spans="1:19" x14ac:dyDescent="0.2">
      <c r="A14" s="511">
        <v>4</v>
      </c>
      <c r="B14" s="511" t="s">
        <v>953</v>
      </c>
      <c r="C14" s="511">
        <v>76850</v>
      </c>
      <c r="D14" s="511"/>
      <c r="E14" s="18"/>
      <c r="F14" s="18"/>
      <c r="G14" s="511">
        <f t="shared" si="0"/>
        <v>76850</v>
      </c>
      <c r="H14" s="511">
        <v>65938</v>
      </c>
      <c r="I14" s="511"/>
      <c r="J14" s="511"/>
      <c r="K14" s="511"/>
      <c r="L14" s="512">
        <f t="shared" si="1"/>
        <v>65938</v>
      </c>
      <c r="M14" s="511">
        <f t="shared" si="4"/>
        <v>16022934</v>
      </c>
      <c r="N14" s="511">
        <f t="shared" si="5"/>
        <v>0</v>
      </c>
      <c r="O14" s="511">
        <f t="shared" si="2"/>
        <v>0</v>
      </c>
      <c r="P14" s="511">
        <f t="shared" si="3"/>
        <v>0</v>
      </c>
      <c r="Q14" s="511">
        <f t="shared" si="6"/>
        <v>16022934</v>
      </c>
      <c r="R14" s="485"/>
      <c r="S14" s="599"/>
    </row>
    <row r="15" spans="1:19" x14ac:dyDescent="0.2">
      <c r="A15" s="511">
        <v>5</v>
      </c>
      <c r="B15" s="511" t="s">
        <v>954</v>
      </c>
      <c r="C15" s="511">
        <v>293370</v>
      </c>
      <c r="D15" s="511"/>
      <c r="E15" s="18"/>
      <c r="F15" s="18"/>
      <c r="G15" s="511">
        <f t="shared" si="0"/>
        <v>293370</v>
      </c>
      <c r="H15" s="511">
        <v>221246</v>
      </c>
      <c r="I15" s="511"/>
      <c r="J15" s="511"/>
      <c r="K15" s="511"/>
      <c r="L15" s="512">
        <f t="shared" si="1"/>
        <v>221246</v>
      </c>
      <c r="M15" s="511">
        <f t="shared" si="4"/>
        <v>53762778</v>
      </c>
      <c r="N15" s="511">
        <f t="shared" si="5"/>
        <v>0</v>
      </c>
      <c r="O15" s="511">
        <f t="shared" si="2"/>
        <v>0</v>
      </c>
      <c r="P15" s="511">
        <f t="shared" si="3"/>
        <v>0</v>
      </c>
      <c r="Q15" s="511">
        <f t="shared" si="6"/>
        <v>53762778</v>
      </c>
      <c r="R15" s="485"/>
      <c r="S15" s="599"/>
    </row>
    <row r="16" spans="1:19" x14ac:dyDescent="0.2">
      <c r="A16" s="511">
        <v>6</v>
      </c>
      <c r="B16" s="511" t="s">
        <v>955</v>
      </c>
      <c r="C16" s="511">
        <v>70853</v>
      </c>
      <c r="D16" s="511"/>
      <c r="E16" s="18"/>
      <c r="F16" s="18"/>
      <c r="G16" s="511">
        <f t="shared" si="0"/>
        <v>70853</v>
      </c>
      <c r="H16" s="511">
        <v>59117</v>
      </c>
      <c r="I16" s="511"/>
      <c r="J16" s="511"/>
      <c r="K16" s="511"/>
      <c r="L16" s="512">
        <f t="shared" si="1"/>
        <v>59117</v>
      </c>
      <c r="M16" s="511">
        <f t="shared" si="4"/>
        <v>14365431</v>
      </c>
      <c r="N16" s="511">
        <f t="shared" si="5"/>
        <v>0</v>
      </c>
      <c r="O16" s="511">
        <f t="shared" si="2"/>
        <v>0</v>
      </c>
      <c r="P16" s="511">
        <f t="shared" si="3"/>
        <v>0</v>
      </c>
      <c r="Q16" s="511">
        <f t="shared" si="6"/>
        <v>14365431</v>
      </c>
      <c r="R16" s="485"/>
      <c r="S16" s="599"/>
    </row>
    <row r="17" spans="1:19" x14ac:dyDescent="0.2">
      <c r="A17" s="511">
        <v>7</v>
      </c>
      <c r="B17" s="511" t="s">
        <v>956</v>
      </c>
      <c r="C17" s="511">
        <v>141231</v>
      </c>
      <c r="D17" s="511">
        <v>548</v>
      </c>
      <c r="E17" s="18"/>
      <c r="F17" s="18"/>
      <c r="G17" s="511">
        <f t="shared" si="0"/>
        <v>141779</v>
      </c>
      <c r="H17" s="511">
        <v>99200</v>
      </c>
      <c r="I17" s="511">
        <v>267</v>
      </c>
      <c r="J17" s="511"/>
      <c r="K17" s="511"/>
      <c r="L17" s="512">
        <f t="shared" si="1"/>
        <v>99467</v>
      </c>
      <c r="M17" s="511">
        <f t="shared" si="4"/>
        <v>24105600</v>
      </c>
      <c r="N17" s="511">
        <f t="shared" si="5"/>
        <v>64881</v>
      </c>
      <c r="O17" s="511">
        <f t="shared" si="2"/>
        <v>0</v>
      </c>
      <c r="P17" s="511">
        <f t="shared" si="3"/>
        <v>0</v>
      </c>
      <c r="Q17" s="511">
        <f t="shared" si="6"/>
        <v>24170481</v>
      </c>
      <c r="R17" s="485"/>
      <c r="S17" s="599"/>
    </row>
    <row r="18" spans="1:19" x14ac:dyDescent="0.2">
      <c r="A18" s="511">
        <v>8</v>
      </c>
      <c r="B18" s="511" t="s">
        <v>957</v>
      </c>
      <c r="C18" s="511">
        <v>43858</v>
      </c>
      <c r="D18" s="511"/>
      <c r="E18" s="18"/>
      <c r="F18" s="18"/>
      <c r="G18" s="511">
        <f t="shared" si="0"/>
        <v>43858</v>
      </c>
      <c r="H18" s="511">
        <v>29757</v>
      </c>
      <c r="I18" s="511"/>
      <c r="J18" s="511"/>
      <c r="K18" s="511"/>
      <c r="L18" s="512">
        <f t="shared" si="1"/>
        <v>29757</v>
      </c>
      <c r="M18" s="511">
        <f t="shared" si="4"/>
        <v>7230951</v>
      </c>
      <c r="N18" s="511">
        <f t="shared" si="5"/>
        <v>0</v>
      </c>
      <c r="O18" s="511">
        <f t="shared" si="2"/>
        <v>0</v>
      </c>
      <c r="P18" s="511">
        <f t="shared" si="3"/>
        <v>0</v>
      </c>
      <c r="Q18" s="511">
        <f t="shared" si="6"/>
        <v>7230951</v>
      </c>
      <c r="R18" s="485"/>
      <c r="S18" s="599"/>
    </row>
    <row r="19" spans="1:19" x14ac:dyDescent="0.2">
      <c r="A19" s="511">
        <v>9</v>
      </c>
      <c r="B19" s="511" t="s">
        <v>1044</v>
      </c>
      <c r="C19" s="511">
        <v>77373</v>
      </c>
      <c r="D19" s="511">
        <v>24</v>
      </c>
      <c r="E19" s="18"/>
      <c r="F19" s="18"/>
      <c r="G19" s="511">
        <f t="shared" si="0"/>
        <v>77397</v>
      </c>
      <c r="H19" s="511">
        <v>74772</v>
      </c>
      <c r="I19" s="511">
        <v>22</v>
      </c>
      <c r="J19" s="511"/>
      <c r="K19" s="511"/>
      <c r="L19" s="512">
        <f t="shared" si="1"/>
        <v>74794</v>
      </c>
      <c r="M19" s="511">
        <f t="shared" si="4"/>
        <v>18169596</v>
      </c>
      <c r="N19" s="511">
        <f t="shared" si="5"/>
        <v>5346</v>
      </c>
      <c r="O19" s="511">
        <f t="shared" si="2"/>
        <v>0</v>
      </c>
      <c r="P19" s="511">
        <f t="shared" si="3"/>
        <v>0</v>
      </c>
      <c r="Q19" s="511">
        <f t="shared" si="6"/>
        <v>18174942</v>
      </c>
      <c r="R19" s="485"/>
      <c r="S19" s="599"/>
    </row>
    <row r="20" spans="1:19" x14ac:dyDescent="0.2">
      <c r="A20" s="511">
        <v>10</v>
      </c>
      <c r="B20" s="511" t="s">
        <v>959</v>
      </c>
      <c r="C20" s="511">
        <v>226424</v>
      </c>
      <c r="D20" s="511">
        <v>1620</v>
      </c>
      <c r="E20" s="18"/>
      <c r="F20" s="18"/>
      <c r="G20" s="511">
        <f t="shared" si="0"/>
        <v>228044</v>
      </c>
      <c r="H20" s="511">
        <v>196970</v>
      </c>
      <c r="I20" s="511">
        <v>440</v>
      </c>
      <c r="J20" s="511"/>
      <c r="K20" s="511"/>
      <c r="L20" s="512">
        <f t="shared" si="1"/>
        <v>197410</v>
      </c>
      <c r="M20" s="511">
        <f t="shared" si="4"/>
        <v>47863710</v>
      </c>
      <c r="N20" s="511">
        <f t="shared" si="5"/>
        <v>106920</v>
      </c>
      <c r="O20" s="511">
        <f t="shared" si="2"/>
        <v>0</v>
      </c>
      <c r="P20" s="511">
        <f t="shared" si="3"/>
        <v>0</v>
      </c>
      <c r="Q20" s="511">
        <f t="shared" si="6"/>
        <v>47970630</v>
      </c>
      <c r="R20" s="485"/>
      <c r="S20" s="599"/>
    </row>
    <row r="21" spans="1:19" x14ac:dyDescent="0.2">
      <c r="A21" s="511">
        <v>11</v>
      </c>
      <c r="B21" s="511" t="s">
        <v>960</v>
      </c>
      <c r="C21" s="511">
        <v>29847</v>
      </c>
      <c r="D21" s="511"/>
      <c r="E21" s="18"/>
      <c r="F21" s="18"/>
      <c r="G21" s="511">
        <f t="shared" si="0"/>
        <v>29847</v>
      </c>
      <c r="H21" s="511">
        <v>25075</v>
      </c>
      <c r="I21" s="511"/>
      <c r="J21" s="511"/>
      <c r="K21" s="511"/>
      <c r="L21" s="512">
        <f t="shared" si="1"/>
        <v>25075</v>
      </c>
      <c r="M21" s="511">
        <f t="shared" si="4"/>
        <v>6093225</v>
      </c>
      <c r="N21" s="511">
        <f t="shared" si="5"/>
        <v>0</v>
      </c>
      <c r="O21" s="511">
        <f t="shared" si="2"/>
        <v>0</v>
      </c>
      <c r="P21" s="511">
        <f t="shared" si="3"/>
        <v>0</v>
      </c>
      <c r="Q21" s="511">
        <f t="shared" si="6"/>
        <v>6093225</v>
      </c>
      <c r="R21" s="485"/>
      <c r="S21" s="599"/>
    </row>
    <row r="22" spans="1:19" ht="25.5" x14ac:dyDescent="0.2">
      <c r="A22" s="511">
        <v>12</v>
      </c>
      <c r="B22" s="514" t="s">
        <v>1045</v>
      </c>
      <c r="C22" s="511">
        <v>43082</v>
      </c>
      <c r="D22" s="511"/>
      <c r="E22" s="18"/>
      <c r="F22" s="18"/>
      <c r="G22" s="511">
        <f t="shared" si="0"/>
        <v>43082</v>
      </c>
      <c r="H22" s="511">
        <v>31993</v>
      </c>
      <c r="I22" s="511"/>
      <c r="J22" s="511"/>
      <c r="K22" s="511"/>
      <c r="L22" s="512">
        <f t="shared" si="1"/>
        <v>31993</v>
      </c>
      <c r="M22" s="511">
        <f t="shared" si="4"/>
        <v>7774299</v>
      </c>
      <c r="N22" s="511">
        <f t="shared" si="5"/>
        <v>0</v>
      </c>
      <c r="O22" s="511">
        <f t="shared" si="2"/>
        <v>0</v>
      </c>
      <c r="P22" s="511">
        <f t="shared" si="3"/>
        <v>0</v>
      </c>
      <c r="Q22" s="511">
        <f t="shared" si="6"/>
        <v>7774299</v>
      </c>
      <c r="R22" s="485"/>
      <c r="S22" s="599"/>
    </row>
    <row r="23" spans="1:19" x14ac:dyDescent="0.2">
      <c r="A23" s="511">
        <v>13</v>
      </c>
      <c r="B23" s="511" t="s">
        <v>962</v>
      </c>
      <c r="C23" s="511">
        <v>72874</v>
      </c>
      <c r="D23" s="511">
        <v>773</v>
      </c>
      <c r="E23" s="18"/>
      <c r="F23" s="18"/>
      <c r="G23" s="511">
        <f t="shared" si="0"/>
        <v>73647</v>
      </c>
      <c r="H23" s="511">
        <v>58252</v>
      </c>
      <c r="I23" s="511">
        <v>268</v>
      </c>
      <c r="J23" s="511"/>
      <c r="K23" s="511"/>
      <c r="L23" s="512">
        <f t="shared" si="1"/>
        <v>58520</v>
      </c>
      <c r="M23" s="511">
        <f t="shared" si="4"/>
        <v>14155236</v>
      </c>
      <c r="N23" s="511">
        <f t="shared" si="5"/>
        <v>65124</v>
      </c>
      <c r="O23" s="511">
        <f t="shared" si="2"/>
        <v>0</v>
      </c>
      <c r="P23" s="511">
        <f t="shared" si="3"/>
        <v>0</v>
      </c>
      <c r="Q23" s="511">
        <f t="shared" si="6"/>
        <v>14220360</v>
      </c>
      <c r="R23" s="485"/>
      <c r="S23" s="599"/>
    </row>
    <row r="24" spans="1:19" x14ac:dyDescent="0.2">
      <c r="A24" s="511">
        <v>14</v>
      </c>
      <c r="B24" s="511" t="s">
        <v>1046</v>
      </c>
      <c r="C24" s="511">
        <v>68279</v>
      </c>
      <c r="D24" s="511"/>
      <c r="E24" s="18"/>
      <c r="F24" s="18"/>
      <c r="G24" s="511">
        <f t="shared" si="0"/>
        <v>68279</v>
      </c>
      <c r="H24" s="511">
        <v>44859</v>
      </c>
      <c r="I24" s="511"/>
      <c r="J24" s="511"/>
      <c r="K24" s="511"/>
      <c r="L24" s="512">
        <f t="shared" si="1"/>
        <v>44859</v>
      </c>
      <c r="M24" s="511">
        <f t="shared" si="4"/>
        <v>10900737</v>
      </c>
      <c r="N24" s="511">
        <f t="shared" si="5"/>
        <v>0</v>
      </c>
      <c r="O24" s="511">
        <f t="shared" si="2"/>
        <v>0</v>
      </c>
      <c r="P24" s="511">
        <f t="shared" si="3"/>
        <v>0</v>
      </c>
      <c r="Q24" s="511">
        <f t="shared" si="6"/>
        <v>10900737</v>
      </c>
      <c r="R24" s="485"/>
      <c r="S24" s="599"/>
    </row>
    <row r="25" spans="1:19" x14ac:dyDescent="0.2">
      <c r="A25" s="511">
        <v>15</v>
      </c>
      <c r="B25" s="511" t="s">
        <v>964</v>
      </c>
      <c r="C25" s="511">
        <v>56804</v>
      </c>
      <c r="D25" s="511">
        <v>1669</v>
      </c>
      <c r="E25" s="18"/>
      <c r="F25" s="18"/>
      <c r="G25" s="511">
        <f t="shared" si="0"/>
        <v>58473</v>
      </c>
      <c r="H25" s="511">
        <v>52499</v>
      </c>
      <c r="I25" s="511">
        <v>799</v>
      </c>
      <c r="J25" s="511"/>
      <c r="K25" s="511"/>
      <c r="L25" s="512">
        <f t="shared" si="1"/>
        <v>53298</v>
      </c>
      <c r="M25" s="511">
        <f t="shared" si="4"/>
        <v>12757257</v>
      </c>
      <c r="N25" s="511">
        <f t="shared" si="5"/>
        <v>194157</v>
      </c>
      <c r="O25" s="511">
        <f t="shared" si="2"/>
        <v>0</v>
      </c>
      <c r="P25" s="511">
        <f t="shared" si="3"/>
        <v>0</v>
      </c>
      <c r="Q25" s="511">
        <f t="shared" si="6"/>
        <v>12951414</v>
      </c>
      <c r="R25" s="485"/>
      <c r="S25" s="599"/>
    </row>
    <row r="26" spans="1:19" x14ac:dyDescent="0.2">
      <c r="A26" s="511">
        <v>16</v>
      </c>
      <c r="B26" s="511" t="s">
        <v>965</v>
      </c>
      <c r="C26" s="511">
        <v>46963</v>
      </c>
      <c r="D26" s="511"/>
      <c r="E26" s="18"/>
      <c r="F26" s="18"/>
      <c r="G26" s="511">
        <f t="shared" si="0"/>
        <v>46963</v>
      </c>
      <c r="H26" s="511">
        <v>26969</v>
      </c>
      <c r="I26" s="511"/>
      <c r="J26" s="511"/>
      <c r="K26" s="511"/>
      <c r="L26" s="512">
        <f t="shared" si="1"/>
        <v>26969</v>
      </c>
      <c r="M26" s="511">
        <f t="shared" si="4"/>
        <v>6553467</v>
      </c>
      <c r="N26" s="511">
        <f t="shared" si="5"/>
        <v>0</v>
      </c>
      <c r="O26" s="511">
        <f t="shared" si="2"/>
        <v>0</v>
      </c>
      <c r="P26" s="511">
        <f t="shared" si="3"/>
        <v>0</v>
      </c>
      <c r="Q26" s="511">
        <f t="shared" si="6"/>
        <v>6553467</v>
      </c>
      <c r="R26" s="485"/>
      <c r="S26" s="599"/>
    </row>
    <row r="27" spans="1:19" x14ac:dyDescent="0.2">
      <c r="A27" s="511">
        <v>17</v>
      </c>
      <c r="B27" s="511" t="s">
        <v>967</v>
      </c>
      <c r="C27" s="511">
        <v>137193</v>
      </c>
      <c r="D27" s="511">
        <v>1910</v>
      </c>
      <c r="E27" s="18"/>
      <c r="F27" s="18"/>
      <c r="G27" s="511">
        <f t="shared" si="0"/>
        <v>139103</v>
      </c>
      <c r="H27" s="511">
        <v>110604</v>
      </c>
      <c r="I27" s="511">
        <v>1598</v>
      </c>
      <c r="J27" s="511"/>
      <c r="K27" s="511"/>
      <c r="L27" s="512">
        <f t="shared" si="1"/>
        <v>112202</v>
      </c>
      <c r="M27" s="511">
        <f t="shared" si="4"/>
        <v>26876772</v>
      </c>
      <c r="N27" s="511">
        <f t="shared" si="5"/>
        <v>388314</v>
      </c>
      <c r="O27" s="511">
        <f t="shared" si="2"/>
        <v>0</v>
      </c>
      <c r="P27" s="511">
        <f t="shared" si="3"/>
        <v>0</v>
      </c>
      <c r="Q27" s="511">
        <f t="shared" si="6"/>
        <v>27265086</v>
      </c>
      <c r="R27" s="485"/>
      <c r="S27" s="599"/>
    </row>
    <row r="28" spans="1:19" x14ac:dyDescent="0.2">
      <c r="A28" s="511">
        <v>18</v>
      </c>
      <c r="B28" s="511" t="s">
        <v>993</v>
      </c>
      <c r="C28" s="511">
        <v>153453</v>
      </c>
      <c r="D28" s="511">
        <v>1984</v>
      </c>
      <c r="E28" s="18"/>
      <c r="F28" s="18"/>
      <c r="G28" s="511">
        <f t="shared" si="0"/>
        <v>155437</v>
      </c>
      <c r="H28" s="511">
        <v>109778</v>
      </c>
      <c r="I28" s="511">
        <v>1391</v>
      </c>
      <c r="J28" s="511"/>
      <c r="K28" s="511"/>
      <c r="L28" s="512">
        <f t="shared" si="1"/>
        <v>111169</v>
      </c>
      <c r="M28" s="511">
        <f t="shared" si="4"/>
        <v>26676054</v>
      </c>
      <c r="N28" s="511">
        <f t="shared" si="5"/>
        <v>338013</v>
      </c>
      <c r="O28" s="511">
        <f t="shared" si="2"/>
        <v>0</v>
      </c>
      <c r="P28" s="511">
        <f t="shared" si="3"/>
        <v>0</v>
      </c>
      <c r="Q28" s="511">
        <f t="shared" si="6"/>
        <v>27014067</v>
      </c>
      <c r="R28" s="485"/>
      <c r="S28" s="599"/>
    </row>
    <row r="29" spans="1:19" x14ac:dyDescent="0.2">
      <c r="A29" s="511">
        <v>19</v>
      </c>
      <c r="B29" s="511" t="s">
        <v>1047</v>
      </c>
      <c r="C29" s="511">
        <v>77574</v>
      </c>
      <c r="D29" s="511"/>
      <c r="E29" s="18"/>
      <c r="F29" s="18"/>
      <c r="G29" s="511">
        <f t="shared" si="0"/>
        <v>77574</v>
      </c>
      <c r="H29" s="511">
        <v>73571</v>
      </c>
      <c r="I29" s="511"/>
      <c r="J29" s="511"/>
      <c r="K29" s="511"/>
      <c r="L29" s="512">
        <f t="shared" si="1"/>
        <v>73571</v>
      </c>
      <c r="M29" s="511">
        <f t="shared" si="4"/>
        <v>17877753</v>
      </c>
      <c r="N29" s="511">
        <f t="shared" si="5"/>
        <v>0</v>
      </c>
      <c r="O29" s="511">
        <f t="shared" si="2"/>
        <v>0</v>
      </c>
      <c r="P29" s="511">
        <f t="shared" si="3"/>
        <v>0</v>
      </c>
      <c r="Q29" s="511">
        <f t="shared" si="6"/>
        <v>17877753</v>
      </c>
      <c r="R29" s="485"/>
      <c r="S29" s="599"/>
    </row>
    <row r="30" spans="1:19" x14ac:dyDescent="0.2">
      <c r="A30" s="511">
        <v>20</v>
      </c>
      <c r="B30" s="511" t="s">
        <v>969</v>
      </c>
      <c r="C30" s="511">
        <v>118542</v>
      </c>
      <c r="D30" s="511"/>
      <c r="E30" s="18"/>
      <c r="F30" s="18"/>
      <c r="G30" s="511">
        <f t="shared" si="0"/>
        <v>118542</v>
      </c>
      <c r="H30" s="511">
        <v>77946</v>
      </c>
      <c r="I30" s="511"/>
      <c r="J30" s="511"/>
      <c r="K30" s="511"/>
      <c r="L30" s="512">
        <f t="shared" si="1"/>
        <v>77946</v>
      </c>
      <c r="M30" s="511">
        <f t="shared" si="4"/>
        <v>18940878</v>
      </c>
      <c r="N30" s="511">
        <f t="shared" si="5"/>
        <v>0</v>
      </c>
      <c r="O30" s="511">
        <f t="shared" si="2"/>
        <v>0</v>
      </c>
      <c r="P30" s="511">
        <f t="shared" si="3"/>
        <v>0</v>
      </c>
      <c r="Q30" s="511">
        <f t="shared" si="6"/>
        <v>18940878</v>
      </c>
      <c r="R30" s="485"/>
      <c r="S30" s="599"/>
    </row>
    <row r="31" spans="1:19" x14ac:dyDescent="0.2">
      <c r="A31" s="511">
        <v>21</v>
      </c>
      <c r="B31" s="511" t="s">
        <v>970</v>
      </c>
      <c r="C31" s="511">
        <v>58688</v>
      </c>
      <c r="D31" s="511">
        <v>0</v>
      </c>
      <c r="E31" s="18"/>
      <c r="F31" s="18"/>
      <c r="G31" s="511">
        <f t="shared" si="0"/>
        <v>58688</v>
      </c>
      <c r="H31" s="511">
        <v>41770</v>
      </c>
      <c r="I31" s="511"/>
      <c r="J31" s="511"/>
      <c r="K31" s="511"/>
      <c r="L31" s="512">
        <f t="shared" si="1"/>
        <v>41770</v>
      </c>
      <c r="M31" s="511">
        <f t="shared" si="4"/>
        <v>10150110</v>
      </c>
      <c r="N31" s="511">
        <f t="shared" si="5"/>
        <v>0</v>
      </c>
      <c r="O31" s="511">
        <f t="shared" si="2"/>
        <v>0</v>
      </c>
      <c r="P31" s="511">
        <f t="shared" si="3"/>
        <v>0</v>
      </c>
      <c r="Q31" s="511">
        <f t="shared" si="6"/>
        <v>10150110</v>
      </c>
      <c r="R31" s="485"/>
      <c r="S31" s="599"/>
    </row>
    <row r="32" spans="1:19" customFormat="1" x14ac:dyDescent="0.2">
      <c r="A32" s="511">
        <v>22</v>
      </c>
      <c r="B32" s="511" t="s">
        <v>971</v>
      </c>
      <c r="C32" s="511">
        <v>40801</v>
      </c>
      <c r="D32" s="511"/>
      <c r="E32" s="18"/>
      <c r="F32" s="18"/>
      <c r="G32" s="511">
        <f t="shared" si="0"/>
        <v>40801</v>
      </c>
      <c r="H32" s="511">
        <v>38778</v>
      </c>
      <c r="I32" s="511"/>
      <c r="J32" s="511"/>
      <c r="K32" s="511"/>
      <c r="L32" s="512">
        <f t="shared" si="1"/>
        <v>38778</v>
      </c>
      <c r="M32" s="511">
        <f t="shared" si="4"/>
        <v>9423054</v>
      </c>
      <c r="N32" s="511">
        <f t="shared" si="5"/>
        <v>0</v>
      </c>
      <c r="O32" s="511">
        <f t="shared" si="2"/>
        <v>0</v>
      </c>
      <c r="P32" s="511">
        <f t="shared" si="3"/>
        <v>0</v>
      </c>
      <c r="Q32" s="511">
        <f t="shared" si="6"/>
        <v>9423054</v>
      </c>
      <c r="R32" s="488"/>
      <c r="S32" s="599"/>
    </row>
    <row r="33" spans="1:19" customFormat="1" x14ac:dyDescent="0.2">
      <c r="A33" s="511">
        <v>23</v>
      </c>
      <c r="B33" s="511" t="s">
        <v>972</v>
      </c>
      <c r="C33" s="511">
        <v>49365</v>
      </c>
      <c r="D33" s="511">
        <v>1542</v>
      </c>
      <c r="E33" s="18"/>
      <c r="F33" s="18"/>
      <c r="G33" s="511">
        <f t="shared" si="0"/>
        <v>50907</v>
      </c>
      <c r="H33" s="511">
        <v>35372</v>
      </c>
      <c r="I33" s="511">
        <v>991</v>
      </c>
      <c r="J33" s="511"/>
      <c r="K33" s="511"/>
      <c r="L33" s="512">
        <f t="shared" si="1"/>
        <v>36363</v>
      </c>
      <c r="M33" s="511">
        <f t="shared" si="4"/>
        <v>8595396</v>
      </c>
      <c r="N33" s="511">
        <f t="shared" si="5"/>
        <v>240813</v>
      </c>
      <c r="O33" s="511">
        <f t="shared" si="2"/>
        <v>0</v>
      </c>
      <c r="P33" s="511">
        <f t="shared" si="3"/>
        <v>0</v>
      </c>
      <c r="Q33" s="511">
        <f t="shared" si="6"/>
        <v>8836209</v>
      </c>
      <c r="R33" s="488"/>
      <c r="S33" s="599"/>
    </row>
    <row r="34" spans="1:19" ht="12.75" customHeight="1" x14ac:dyDescent="0.2">
      <c r="A34" s="511">
        <v>24</v>
      </c>
      <c r="B34" s="511" t="s">
        <v>973</v>
      </c>
      <c r="C34" s="511">
        <v>132804</v>
      </c>
      <c r="D34" s="511">
        <v>0</v>
      </c>
      <c r="E34" s="18"/>
      <c r="F34" s="18"/>
      <c r="G34" s="511">
        <f t="shared" si="0"/>
        <v>132804</v>
      </c>
      <c r="H34" s="511">
        <v>119519</v>
      </c>
      <c r="I34" s="511"/>
      <c r="J34" s="511"/>
      <c r="K34" s="511"/>
      <c r="L34" s="512">
        <f t="shared" si="1"/>
        <v>119519</v>
      </c>
      <c r="M34" s="511">
        <f t="shared" si="4"/>
        <v>29043117</v>
      </c>
      <c r="N34" s="511">
        <f t="shared" si="5"/>
        <v>0</v>
      </c>
      <c r="O34" s="511">
        <f t="shared" si="2"/>
        <v>0</v>
      </c>
      <c r="P34" s="511">
        <f t="shared" si="3"/>
        <v>0</v>
      </c>
      <c r="Q34" s="511">
        <f t="shared" si="6"/>
        <v>29043117</v>
      </c>
      <c r="R34" s="485"/>
      <c r="S34" s="599"/>
    </row>
    <row r="35" spans="1:19" ht="12.75" customHeight="1" x14ac:dyDescent="0.2">
      <c r="A35" s="511">
        <v>25</v>
      </c>
      <c r="B35" s="511" t="s">
        <v>974</v>
      </c>
      <c r="C35" s="511">
        <v>97704</v>
      </c>
      <c r="D35" s="511">
        <v>2239</v>
      </c>
      <c r="E35" s="18"/>
      <c r="F35" s="18"/>
      <c r="G35" s="511">
        <f t="shared" si="0"/>
        <v>99943</v>
      </c>
      <c r="H35" s="511">
        <v>68028</v>
      </c>
      <c r="I35" s="511">
        <v>1540</v>
      </c>
      <c r="J35" s="511"/>
      <c r="K35" s="511"/>
      <c r="L35" s="512">
        <f t="shared" si="1"/>
        <v>69568</v>
      </c>
      <c r="M35" s="511">
        <f t="shared" si="4"/>
        <v>16530804</v>
      </c>
      <c r="N35" s="511">
        <f t="shared" si="5"/>
        <v>374220</v>
      </c>
      <c r="O35" s="511">
        <f t="shared" si="2"/>
        <v>0</v>
      </c>
      <c r="P35" s="511">
        <f t="shared" si="3"/>
        <v>0</v>
      </c>
      <c r="Q35" s="511">
        <f t="shared" si="6"/>
        <v>16905024</v>
      </c>
      <c r="R35" s="485"/>
      <c r="S35" s="599"/>
    </row>
    <row r="36" spans="1:19" ht="12.75" customHeight="1" x14ac:dyDescent="0.2">
      <c r="A36" s="511">
        <v>26</v>
      </c>
      <c r="B36" s="511" t="s">
        <v>975</v>
      </c>
      <c r="C36" s="511">
        <v>22865</v>
      </c>
      <c r="D36" s="511"/>
      <c r="E36" s="18"/>
      <c r="F36" s="18"/>
      <c r="G36" s="511">
        <f t="shared" si="0"/>
        <v>22865</v>
      </c>
      <c r="H36" s="511">
        <v>16196</v>
      </c>
      <c r="I36" s="511"/>
      <c r="J36" s="511"/>
      <c r="K36" s="511"/>
      <c r="L36" s="512">
        <f t="shared" si="1"/>
        <v>16196</v>
      </c>
      <c r="M36" s="511">
        <f t="shared" si="4"/>
        <v>3935628</v>
      </c>
      <c r="N36" s="511">
        <f t="shared" si="5"/>
        <v>0</v>
      </c>
      <c r="O36" s="511">
        <f t="shared" si="2"/>
        <v>0</v>
      </c>
      <c r="P36" s="511">
        <f t="shared" si="3"/>
        <v>0</v>
      </c>
      <c r="Q36" s="511">
        <f t="shared" si="6"/>
        <v>3935628</v>
      </c>
      <c r="R36" s="484"/>
      <c r="S36" s="599"/>
    </row>
    <row r="37" spans="1:19" x14ac:dyDescent="0.2">
      <c r="A37" s="511">
        <v>27</v>
      </c>
      <c r="B37" s="511" t="s">
        <v>976</v>
      </c>
      <c r="C37" s="511">
        <v>99049</v>
      </c>
      <c r="D37" s="511">
        <v>0</v>
      </c>
      <c r="E37" s="18"/>
      <c r="F37" s="18"/>
      <c r="G37" s="511">
        <f t="shared" si="0"/>
        <v>99049</v>
      </c>
      <c r="H37" s="511">
        <v>74955</v>
      </c>
      <c r="I37" s="511"/>
      <c r="J37" s="511"/>
      <c r="K37" s="511"/>
      <c r="L37" s="512">
        <f t="shared" si="1"/>
        <v>74955</v>
      </c>
      <c r="M37" s="511">
        <f t="shared" si="4"/>
        <v>18214065</v>
      </c>
      <c r="N37" s="511">
        <f t="shared" si="5"/>
        <v>0</v>
      </c>
      <c r="O37" s="511">
        <f t="shared" si="2"/>
        <v>0</v>
      </c>
      <c r="P37" s="511">
        <f t="shared" si="3"/>
        <v>0</v>
      </c>
      <c r="Q37" s="511">
        <f t="shared" si="6"/>
        <v>18214065</v>
      </c>
      <c r="R37" s="485"/>
      <c r="S37" s="599"/>
    </row>
    <row r="38" spans="1:19" x14ac:dyDescent="0.2">
      <c r="A38" s="511">
        <v>28</v>
      </c>
      <c r="B38" s="511" t="s">
        <v>977</v>
      </c>
      <c r="C38" s="511">
        <v>107264</v>
      </c>
      <c r="D38" s="511">
        <v>1624</v>
      </c>
      <c r="E38" s="18"/>
      <c r="F38" s="18"/>
      <c r="G38" s="511">
        <f t="shared" si="0"/>
        <v>108888</v>
      </c>
      <c r="H38" s="511">
        <v>88743</v>
      </c>
      <c r="I38" s="511">
        <v>915</v>
      </c>
      <c r="J38" s="511"/>
      <c r="K38" s="511"/>
      <c r="L38" s="512">
        <f t="shared" si="1"/>
        <v>89658</v>
      </c>
      <c r="M38" s="511">
        <f t="shared" si="4"/>
        <v>21564549</v>
      </c>
      <c r="N38" s="511">
        <f t="shared" si="5"/>
        <v>222345</v>
      </c>
      <c r="O38" s="511">
        <f t="shared" si="2"/>
        <v>0</v>
      </c>
      <c r="P38" s="511">
        <f t="shared" si="3"/>
        <v>0</v>
      </c>
      <c r="Q38" s="511">
        <f t="shared" si="6"/>
        <v>21786894</v>
      </c>
      <c r="R38" s="485"/>
      <c r="S38" s="599"/>
    </row>
    <row r="39" spans="1:19" ht="15.75" x14ac:dyDescent="0.2">
      <c r="A39" s="511">
        <v>29</v>
      </c>
      <c r="B39" s="511" t="s">
        <v>978</v>
      </c>
      <c r="C39" s="511">
        <v>171496</v>
      </c>
      <c r="D39" s="512">
        <v>473</v>
      </c>
      <c r="E39" s="18"/>
      <c r="F39" s="18">
        <v>1271</v>
      </c>
      <c r="G39" s="511">
        <f t="shared" si="0"/>
        <v>173240</v>
      </c>
      <c r="H39" s="511">
        <v>118906</v>
      </c>
      <c r="I39" s="511">
        <v>108</v>
      </c>
      <c r="J39" s="513"/>
      <c r="K39" s="512">
        <v>728</v>
      </c>
      <c r="L39" s="512">
        <f t="shared" si="1"/>
        <v>119742</v>
      </c>
      <c r="M39" s="511">
        <f t="shared" si="4"/>
        <v>28894158</v>
      </c>
      <c r="N39" s="511">
        <f t="shared" si="5"/>
        <v>26244</v>
      </c>
      <c r="O39" s="511">
        <f t="shared" si="2"/>
        <v>0</v>
      </c>
      <c r="P39" s="511">
        <f>K39*243</f>
        <v>176904</v>
      </c>
      <c r="Q39" s="511">
        <f t="shared" si="6"/>
        <v>29097306</v>
      </c>
      <c r="R39" s="485"/>
      <c r="S39" s="599"/>
    </row>
    <row r="40" spans="1:19" x14ac:dyDescent="0.2">
      <c r="A40" s="511">
        <v>30</v>
      </c>
      <c r="B40" s="511" t="s">
        <v>979</v>
      </c>
      <c r="C40" s="511">
        <v>101594</v>
      </c>
      <c r="D40" s="511">
        <v>421</v>
      </c>
      <c r="E40" s="9"/>
      <c r="F40" s="9"/>
      <c r="G40" s="511">
        <f t="shared" si="0"/>
        <v>102015</v>
      </c>
      <c r="H40" s="511">
        <v>68448</v>
      </c>
      <c r="I40" s="511">
        <v>224</v>
      </c>
      <c r="J40" s="511"/>
      <c r="K40" s="511"/>
      <c r="L40" s="512">
        <f t="shared" si="1"/>
        <v>68672</v>
      </c>
      <c r="M40" s="511">
        <f t="shared" si="4"/>
        <v>16632864</v>
      </c>
      <c r="N40" s="511">
        <f t="shared" si="5"/>
        <v>54432</v>
      </c>
      <c r="O40" s="511">
        <f t="shared" si="2"/>
        <v>0</v>
      </c>
      <c r="P40" s="511">
        <f t="shared" si="3"/>
        <v>0</v>
      </c>
      <c r="Q40" s="511">
        <f t="shared" si="6"/>
        <v>16687296</v>
      </c>
      <c r="R40" s="485"/>
      <c r="S40" s="599"/>
    </row>
    <row r="41" spans="1:19" x14ac:dyDescent="0.2">
      <c r="A41" s="511">
        <v>31</v>
      </c>
      <c r="B41" s="511" t="s">
        <v>980</v>
      </c>
      <c r="C41" s="511">
        <v>48682</v>
      </c>
      <c r="D41" s="511"/>
      <c r="E41" s="18"/>
      <c r="F41" s="18"/>
      <c r="G41" s="511">
        <f t="shared" si="0"/>
        <v>48682</v>
      </c>
      <c r="H41" s="511">
        <v>45678</v>
      </c>
      <c r="I41" s="511"/>
      <c r="J41" s="511"/>
      <c r="K41" s="511"/>
      <c r="L41" s="512">
        <f t="shared" si="1"/>
        <v>45678</v>
      </c>
      <c r="M41" s="511">
        <f t="shared" si="4"/>
        <v>11099754</v>
      </c>
      <c r="N41" s="511">
        <f t="shared" si="5"/>
        <v>0</v>
      </c>
      <c r="O41" s="511">
        <f t="shared" si="2"/>
        <v>0</v>
      </c>
      <c r="P41" s="511">
        <f t="shared" si="3"/>
        <v>0</v>
      </c>
      <c r="Q41" s="511">
        <f t="shared" si="6"/>
        <v>11099754</v>
      </c>
      <c r="R41" s="485"/>
      <c r="S41" s="599"/>
    </row>
    <row r="42" spans="1:19" x14ac:dyDescent="0.2">
      <c r="A42" s="511">
        <v>32</v>
      </c>
      <c r="B42" s="511" t="s">
        <v>981</v>
      </c>
      <c r="C42" s="511">
        <v>104549</v>
      </c>
      <c r="D42" s="511"/>
      <c r="E42" s="9"/>
      <c r="F42" s="9"/>
      <c r="G42" s="511">
        <f t="shared" si="0"/>
        <v>104549</v>
      </c>
      <c r="H42" s="511">
        <v>85405</v>
      </c>
      <c r="I42" s="511"/>
      <c r="J42" s="511"/>
      <c r="K42" s="511"/>
      <c r="L42" s="512">
        <f t="shared" si="1"/>
        <v>85405</v>
      </c>
      <c r="M42" s="511">
        <f t="shared" si="4"/>
        <v>20753415</v>
      </c>
      <c r="N42" s="511">
        <f t="shared" si="5"/>
        <v>0</v>
      </c>
      <c r="O42" s="511">
        <f t="shared" si="2"/>
        <v>0</v>
      </c>
      <c r="P42" s="511">
        <f t="shared" si="3"/>
        <v>0</v>
      </c>
      <c r="Q42" s="511">
        <f t="shared" si="6"/>
        <v>20753415</v>
      </c>
      <c r="R42" s="485"/>
      <c r="S42" s="599"/>
    </row>
    <row r="43" spans="1:19" x14ac:dyDescent="0.2">
      <c r="A43" s="511">
        <v>33</v>
      </c>
      <c r="B43" s="511" t="s">
        <v>982</v>
      </c>
      <c r="C43" s="511">
        <v>86348</v>
      </c>
      <c r="D43" s="511"/>
      <c r="E43" s="18"/>
      <c r="F43" s="18"/>
      <c r="G43" s="511">
        <f t="shared" si="0"/>
        <v>86348</v>
      </c>
      <c r="H43" s="511">
        <v>71398</v>
      </c>
      <c r="I43" s="511"/>
      <c r="J43" s="511"/>
      <c r="K43" s="511"/>
      <c r="L43" s="512">
        <f t="shared" si="1"/>
        <v>71398</v>
      </c>
      <c r="M43" s="511">
        <f t="shared" si="4"/>
        <v>17349714</v>
      </c>
      <c r="N43" s="511">
        <f t="shared" si="5"/>
        <v>0</v>
      </c>
      <c r="O43" s="511">
        <f t="shared" si="2"/>
        <v>0</v>
      </c>
      <c r="P43" s="511">
        <f t="shared" si="3"/>
        <v>0</v>
      </c>
      <c r="Q43" s="511">
        <f t="shared" si="6"/>
        <v>17349714</v>
      </c>
      <c r="R43" s="485"/>
      <c r="S43" s="599"/>
    </row>
    <row r="44" spans="1:19" x14ac:dyDescent="0.2">
      <c r="A44" s="551" t="s">
        <v>19</v>
      </c>
      <c r="B44" s="551"/>
      <c r="C44" s="551">
        <f t="shared" ref="C44:Q44" si="7">SUM(C11:C43)</f>
        <v>3246443</v>
      </c>
      <c r="D44" s="551">
        <f t="shared" si="7"/>
        <v>19957</v>
      </c>
      <c r="E44" s="551">
        <f t="shared" si="7"/>
        <v>0</v>
      </c>
      <c r="F44" s="551">
        <f t="shared" si="7"/>
        <v>1271</v>
      </c>
      <c r="G44" s="551">
        <f t="shared" si="7"/>
        <v>3267671</v>
      </c>
      <c r="H44" s="515">
        <f t="shared" si="7"/>
        <v>2512052</v>
      </c>
      <c r="I44" s="515">
        <f t="shared" si="7"/>
        <v>11072</v>
      </c>
      <c r="J44" s="515">
        <f t="shared" si="7"/>
        <v>0</v>
      </c>
      <c r="K44" s="515">
        <f t="shared" si="7"/>
        <v>728</v>
      </c>
      <c r="L44" s="515">
        <f t="shared" si="7"/>
        <v>2523852</v>
      </c>
      <c r="M44" s="515">
        <f t="shared" si="7"/>
        <v>610428636</v>
      </c>
      <c r="N44" s="515">
        <f t="shared" si="7"/>
        <v>2690496</v>
      </c>
      <c r="O44" s="515">
        <f t="shared" si="7"/>
        <v>0</v>
      </c>
      <c r="P44" s="515">
        <f t="shared" si="7"/>
        <v>176904</v>
      </c>
      <c r="Q44" s="515">
        <f t="shared" si="7"/>
        <v>613296036</v>
      </c>
      <c r="R44" s="485"/>
      <c r="S44" s="599"/>
    </row>
    <row r="45" spans="1:19" x14ac:dyDescent="0.2">
      <c r="A45" s="66"/>
      <c r="B45" s="21"/>
      <c r="C45" s="21"/>
      <c r="D45" s="21"/>
      <c r="E45" s="21"/>
      <c r="F45" s="21"/>
      <c r="G45" s="516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85"/>
    </row>
    <row r="46" spans="1:19" x14ac:dyDescent="0.2">
      <c r="A46" s="10" t="s">
        <v>8</v>
      </c>
      <c r="B46" s="488"/>
      <c r="C46" s="488"/>
      <c r="D46" s="488"/>
      <c r="E46" s="485"/>
      <c r="F46" s="485"/>
      <c r="G46" s="485"/>
      <c r="H46" s="485"/>
      <c r="I46" s="485"/>
      <c r="J46" s="485"/>
      <c r="K46" s="485"/>
      <c r="L46" s="485"/>
      <c r="M46" s="517"/>
      <c r="N46" s="485"/>
      <c r="O46" s="485"/>
      <c r="P46" s="485"/>
      <c r="Q46" s="485"/>
      <c r="R46" s="485"/>
    </row>
    <row r="47" spans="1:19" x14ac:dyDescent="0.2">
      <c r="A47" s="488" t="s">
        <v>9</v>
      </c>
      <c r="B47" s="488"/>
      <c r="C47" s="488"/>
      <c r="D47" s="488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</row>
    <row r="48" spans="1:19" x14ac:dyDescent="0.2">
      <c r="A48" s="488" t="s">
        <v>10</v>
      </c>
      <c r="B48" s="488"/>
      <c r="C48" s="488"/>
      <c r="D48" s="488"/>
      <c r="E48" s="485"/>
      <c r="F48" s="485"/>
      <c r="G48" s="485"/>
      <c r="H48" s="485"/>
      <c r="I48" s="11"/>
      <c r="J48" s="11"/>
      <c r="K48" s="11"/>
      <c r="L48" s="11"/>
      <c r="M48" s="485"/>
      <c r="N48" s="485"/>
      <c r="O48" s="485"/>
      <c r="P48" s="485"/>
      <c r="Q48" s="485"/>
      <c r="R48" s="485"/>
    </row>
    <row r="49" spans="1:18" x14ac:dyDescent="0.2">
      <c r="A49" s="485" t="s">
        <v>430</v>
      </c>
      <c r="B49" s="488"/>
      <c r="C49" s="488"/>
      <c r="D49" s="488"/>
      <c r="E49" s="488"/>
      <c r="F49" s="488"/>
      <c r="G49" s="488"/>
      <c r="H49" s="488"/>
      <c r="I49" s="488"/>
      <c r="J49" s="11"/>
      <c r="K49" s="11"/>
      <c r="L49" s="11"/>
      <c r="M49" s="488"/>
      <c r="N49" s="488"/>
      <c r="O49" s="488"/>
      <c r="P49" s="488"/>
      <c r="Q49" s="488"/>
      <c r="R49" s="485"/>
    </row>
    <row r="50" spans="1:18" ht="15.75" x14ac:dyDescent="0.2">
      <c r="A50" s="488"/>
      <c r="B50" s="488"/>
      <c r="C50" s="485" t="s">
        <v>431</v>
      </c>
      <c r="D50" s="488"/>
      <c r="E50" s="12"/>
      <c r="F50" s="12"/>
      <c r="G50" s="12"/>
      <c r="H50" s="12"/>
      <c r="I50" s="12"/>
      <c r="J50" s="12"/>
      <c r="K50" s="12"/>
      <c r="L50" s="12"/>
      <c r="M50" s="12"/>
      <c r="N50" s="488"/>
      <c r="O50" s="934" t="s">
        <v>1048</v>
      </c>
      <c r="P50" s="934"/>
      <c r="Q50" s="934"/>
      <c r="R50" s="485"/>
    </row>
    <row r="51" spans="1:18" ht="15.75" x14ac:dyDescent="0.2">
      <c r="A51" s="14" t="s">
        <v>12</v>
      </c>
      <c r="B51" s="14"/>
      <c r="C51" s="14"/>
      <c r="D51" s="14"/>
      <c r="E51" s="14"/>
      <c r="F51" s="14"/>
      <c r="G51" s="14"/>
      <c r="H51" s="485"/>
      <c r="I51" s="14"/>
      <c r="J51" s="485"/>
      <c r="K51" s="485"/>
      <c r="L51" s="485"/>
      <c r="M51" s="485"/>
      <c r="N51" s="485"/>
      <c r="O51" s="934" t="s">
        <v>481</v>
      </c>
      <c r="P51" s="934"/>
      <c r="Q51" s="934"/>
      <c r="R51" s="485"/>
    </row>
    <row r="52" spans="1:18" ht="15.75" x14ac:dyDescent="0.2">
      <c r="A52" s="48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934" t="s">
        <v>1043</v>
      </c>
      <c r="P52" s="934"/>
      <c r="Q52" s="934"/>
      <c r="R52" s="485"/>
    </row>
    <row r="53" spans="1:18" x14ac:dyDescent="0.2">
      <c r="A53" s="48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5"/>
    </row>
  </sheetData>
  <sortState xmlns:xlrd2="http://schemas.microsoft.com/office/spreadsheetml/2017/richdata2" ref="A11:Q43">
    <sortCondition ref="B11:B43"/>
  </sortState>
  <mergeCells count="14">
    <mergeCell ref="O50:Q50"/>
    <mergeCell ref="O51:Q51"/>
    <mergeCell ref="O52:Q52"/>
    <mergeCell ref="A5:O5"/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Y53"/>
  <sheetViews>
    <sheetView topLeftCell="A26" zoomScaleSheetLayoutView="80" workbookViewId="0">
      <selection activeCell="K54" sqref="K54"/>
    </sheetView>
  </sheetViews>
  <sheetFormatPr defaultRowHeight="12.75" x14ac:dyDescent="0.2"/>
  <cols>
    <col min="1" max="1" width="7.140625" style="15" customWidth="1"/>
    <col min="2" max="2" width="12.5703125" style="15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9.710937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8" width="9.140625" style="15" hidden="1" customWidth="1"/>
    <col min="19" max="16384" width="9.140625" style="15"/>
  </cols>
  <sheetData>
    <row r="1" spans="1:25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44" t="s">
        <v>64</v>
      </c>
      <c r="P1" s="944"/>
      <c r="Q1" s="944"/>
    </row>
    <row r="2" spans="1:25" customFormat="1" ht="15.75" x14ac:dyDescent="0.25">
      <c r="A2" s="861" t="s">
        <v>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42"/>
      <c r="N2" s="42"/>
      <c r="O2" s="42"/>
      <c r="P2" s="42"/>
    </row>
    <row r="3" spans="1:25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41"/>
      <c r="N3" s="41"/>
      <c r="O3" s="41"/>
      <c r="P3" s="41"/>
    </row>
    <row r="4" spans="1:25" customFormat="1" ht="11.25" customHeight="1" x14ac:dyDescent="0.2"/>
    <row r="5" spans="1:25" customFormat="1" ht="15.75" x14ac:dyDescent="0.25">
      <c r="A5" s="943" t="s">
        <v>802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15"/>
      <c r="N5" s="15"/>
      <c r="O5" s="15"/>
      <c r="P5" s="15"/>
    </row>
    <row r="7" spans="1:25" ht="12.6" customHeight="1" x14ac:dyDescent="0.2">
      <c r="A7" s="863" t="s">
        <v>166</v>
      </c>
      <c r="B7" s="863"/>
      <c r="N7" s="935" t="s">
        <v>1085</v>
      </c>
      <c r="O7" s="935"/>
      <c r="P7" s="935"/>
      <c r="Q7" s="935"/>
      <c r="R7" s="935"/>
    </row>
    <row r="8" spans="1:25" s="14" customFormat="1" ht="29.45" customHeight="1" x14ac:dyDescent="0.2">
      <c r="A8" s="939" t="s">
        <v>2</v>
      </c>
      <c r="B8" s="939" t="s">
        <v>3</v>
      </c>
      <c r="C8" s="811" t="s">
        <v>764</v>
      </c>
      <c r="D8" s="811"/>
      <c r="E8" s="811"/>
      <c r="F8" s="811"/>
      <c r="G8" s="811"/>
      <c r="H8" s="814" t="s">
        <v>635</v>
      </c>
      <c r="I8" s="811"/>
      <c r="J8" s="811"/>
      <c r="K8" s="811"/>
      <c r="L8" s="811"/>
      <c r="M8" s="820" t="s">
        <v>115</v>
      </c>
      <c r="N8" s="820"/>
      <c r="O8" s="820"/>
      <c r="P8" s="820"/>
      <c r="Q8" s="820"/>
    </row>
    <row r="9" spans="1:25" s="14" customFormat="1" ht="38.25" x14ac:dyDescent="0.2">
      <c r="A9" s="939"/>
      <c r="B9" s="939"/>
      <c r="C9" s="5" t="s">
        <v>217</v>
      </c>
      <c r="D9" s="5" t="s">
        <v>218</v>
      </c>
      <c r="E9" s="5" t="s">
        <v>362</v>
      </c>
      <c r="F9" s="7" t="s">
        <v>224</v>
      </c>
      <c r="G9" s="7" t="s">
        <v>120</v>
      </c>
      <c r="H9" s="5" t="s">
        <v>217</v>
      </c>
      <c r="I9" s="5" t="s">
        <v>218</v>
      </c>
      <c r="J9" s="5" t="s">
        <v>362</v>
      </c>
      <c r="K9" s="5" t="s">
        <v>224</v>
      </c>
      <c r="L9" s="5" t="s">
        <v>121</v>
      </c>
      <c r="M9" s="621" t="s">
        <v>217</v>
      </c>
      <c r="N9" s="621" t="s">
        <v>218</v>
      </c>
      <c r="O9" s="621" t="s">
        <v>362</v>
      </c>
      <c r="P9" s="621" t="s">
        <v>224</v>
      </c>
      <c r="Q9" s="621" t="s">
        <v>122</v>
      </c>
      <c r="R9" s="624"/>
      <c r="S9" s="30"/>
      <c r="T9" s="30"/>
      <c r="U9" s="30"/>
      <c r="V9" s="30"/>
      <c r="W9" s="30"/>
      <c r="X9" s="30"/>
      <c r="Y9" s="30"/>
    </row>
    <row r="10" spans="1:25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621">
        <v>8</v>
      </c>
      <c r="I10" s="5">
        <v>9</v>
      </c>
      <c r="J10" s="5">
        <v>10</v>
      </c>
      <c r="K10" s="5">
        <v>11</v>
      </c>
      <c r="L10" s="5">
        <v>12</v>
      </c>
      <c r="M10" s="621">
        <v>13</v>
      </c>
      <c r="N10" s="618">
        <v>14</v>
      </c>
      <c r="O10" s="618">
        <v>15</v>
      </c>
      <c r="P10" s="621">
        <v>16</v>
      </c>
      <c r="Q10" s="621">
        <v>17</v>
      </c>
      <c r="S10" s="30"/>
      <c r="T10" s="30"/>
      <c r="U10" s="30"/>
      <c r="V10" s="30"/>
      <c r="W10" s="30"/>
      <c r="X10" s="30"/>
      <c r="Y10" s="30"/>
    </row>
    <row r="11" spans="1:25" x14ac:dyDescent="0.2">
      <c r="A11" s="511">
        <v>1</v>
      </c>
      <c r="B11" s="511" t="s">
        <v>950</v>
      </c>
      <c r="C11" s="511">
        <v>110820</v>
      </c>
      <c r="D11" s="512">
        <v>3222</v>
      </c>
      <c r="E11" s="512">
        <v>2076</v>
      </c>
      <c r="F11" s="512"/>
      <c r="G11" s="512">
        <f t="shared" ref="G11:G43" si="0">C11+D11+E11+F11</f>
        <v>116118</v>
      </c>
      <c r="H11" s="18">
        <v>88402</v>
      </c>
      <c r="I11" s="570">
        <v>2417</v>
      </c>
      <c r="J11" s="570">
        <v>2076</v>
      </c>
      <c r="K11" s="512"/>
      <c r="L11" s="571">
        <f>SUM(H11:K11)</f>
        <v>92895</v>
      </c>
      <c r="M11" s="512">
        <f>H11*243</f>
        <v>21481686</v>
      </c>
      <c r="N11" s="512">
        <f>I11*243</f>
        <v>587331</v>
      </c>
      <c r="O11" s="512">
        <f>J11*243</f>
        <v>504468</v>
      </c>
      <c r="P11" s="512">
        <f t="shared" ref="P11:P12" si="1">K11*177</f>
        <v>0</v>
      </c>
      <c r="Q11" s="512">
        <f>L11*243</f>
        <v>22573485</v>
      </c>
      <c r="R11" s="485"/>
      <c r="S11" s="625"/>
      <c r="T11" s="626"/>
      <c r="U11" s="625"/>
      <c r="V11" s="625"/>
      <c r="W11" s="21"/>
      <c r="X11" s="21"/>
      <c r="Y11" s="21"/>
    </row>
    <row r="12" spans="1:25" x14ac:dyDescent="0.2">
      <c r="A12" s="511">
        <v>2</v>
      </c>
      <c r="B12" s="511" t="s">
        <v>951</v>
      </c>
      <c r="C12" s="511">
        <v>46104</v>
      </c>
      <c r="D12" s="512">
        <v>491</v>
      </c>
      <c r="E12" s="512">
        <v>497</v>
      </c>
      <c r="F12" s="512"/>
      <c r="G12" s="512">
        <f t="shared" si="0"/>
        <v>47092</v>
      </c>
      <c r="H12" s="18">
        <v>32099</v>
      </c>
      <c r="I12" s="570">
        <v>368</v>
      </c>
      <c r="J12" s="570">
        <v>497</v>
      </c>
      <c r="K12" s="570"/>
      <c r="L12" s="571">
        <f t="shared" ref="L12:L43" si="2">SUM(H12:K12)</f>
        <v>32964</v>
      </c>
      <c r="M12" s="512">
        <f t="shared" ref="M12:M43" si="3">H12*243</f>
        <v>7800057</v>
      </c>
      <c r="N12" s="512">
        <f t="shared" ref="N12:N43" si="4">I12*243</f>
        <v>89424</v>
      </c>
      <c r="O12" s="512">
        <f t="shared" ref="O12:O43" si="5">J12*243</f>
        <v>120771</v>
      </c>
      <c r="P12" s="512">
        <f t="shared" si="1"/>
        <v>0</v>
      </c>
      <c r="Q12" s="512">
        <f t="shared" ref="Q12:Q43" si="6">L12*243</f>
        <v>8010252</v>
      </c>
      <c r="R12" s="485"/>
      <c r="S12" s="625"/>
      <c r="T12" s="626"/>
      <c r="U12" s="625"/>
      <c r="V12" s="625"/>
      <c r="W12" s="21"/>
      <c r="X12" s="21"/>
      <c r="Y12" s="21"/>
    </row>
    <row r="13" spans="1:25" x14ac:dyDescent="0.2">
      <c r="A13" s="511">
        <v>3</v>
      </c>
      <c r="B13" s="511" t="s">
        <v>952</v>
      </c>
      <c r="C13" s="511">
        <v>66021</v>
      </c>
      <c r="D13" s="512">
        <v>4402</v>
      </c>
      <c r="E13" s="512">
        <v>152</v>
      </c>
      <c r="F13" s="512"/>
      <c r="G13" s="512">
        <f t="shared" si="0"/>
        <v>70575</v>
      </c>
      <c r="H13" s="18">
        <v>48067</v>
      </c>
      <c r="I13" s="570">
        <v>3301</v>
      </c>
      <c r="J13" s="570">
        <v>152</v>
      </c>
      <c r="K13" s="517"/>
      <c r="L13" s="571">
        <f t="shared" si="2"/>
        <v>51520</v>
      </c>
      <c r="M13" s="512">
        <f t="shared" si="3"/>
        <v>11680281</v>
      </c>
      <c r="N13" s="512">
        <f t="shared" si="4"/>
        <v>802143</v>
      </c>
      <c r="O13" s="512">
        <f t="shared" si="5"/>
        <v>36936</v>
      </c>
      <c r="P13" s="512">
        <f t="shared" ref="P13:P43" si="7">K13*177</f>
        <v>0</v>
      </c>
      <c r="Q13" s="512">
        <f t="shared" si="6"/>
        <v>12519360</v>
      </c>
      <c r="R13" s="485"/>
      <c r="S13" s="625"/>
      <c r="T13" s="626"/>
      <c r="U13" s="625"/>
      <c r="V13" s="625"/>
      <c r="W13" s="21"/>
      <c r="X13" s="21"/>
      <c r="Y13" s="21"/>
    </row>
    <row r="14" spans="1:25" x14ac:dyDescent="0.2">
      <c r="A14" s="511">
        <v>4</v>
      </c>
      <c r="B14" s="511" t="s">
        <v>953</v>
      </c>
      <c r="C14" s="511">
        <v>43220</v>
      </c>
      <c r="D14" s="512"/>
      <c r="E14" s="512">
        <v>251</v>
      </c>
      <c r="F14" s="512"/>
      <c r="G14" s="512">
        <f t="shared" si="0"/>
        <v>43471</v>
      </c>
      <c r="H14" s="18">
        <v>33657</v>
      </c>
      <c r="I14" s="570">
        <v>0</v>
      </c>
      <c r="J14" s="570">
        <v>251</v>
      </c>
      <c r="K14" s="512"/>
      <c r="L14" s="571">
        <f t="shared" si="2"/>
        <v>33908</v>
      </c>
      <c r="M14" s="512">
        <f t="shared" si="3"/>
        <v>8178651</v>
      </c>
      <c r="N14" s="512">
        <f t="shared" si="4"/>
        <v>0</v>
      </c>
      <c r="O14" s="512">
        <f t="shared" si="5"/>
        <v>60993</v>
      </c>
      <c r="P14" s="512">
        <f t="shared" si="7"/>
        <v>0</v>
      </c>
      <c r="Q14" s="512">
        <f t="shared" si="6"/>
        <v>8239644</v>
      </c>
      <c r="R14" s="485"/>
      <c r="S14" s="625"/>
      <c r="T14" s="626"/>
      <c r="U14" s="625"/>
      <c r="V14" s="625"/>
      <c r="W14" s="21"/>
      <c r="X14" s="21"/>
      <c r="Y14" s="21"/>
    </row>
    <row r="15" spans="1:25" x14ac:dyDescent="0.2">
      <c r="A15" s="511">
        <v>5</v>
      </c>
      <c r="B15" s="511" t="s">
        <v>954</v>
      </c>
      <c r="C15" s="511">
        <v>153556</v>
      </c>
      <c r="D15" s="512">
        <v>3995</v>
      </c>
      <c r="E15" s="512">
        <v>3905</v>
      </c>
      <c r="F15" s="512"/>
      <c r="G15" s="512">
        <f t="shared" si="0"/>
        <v>161456</v>
      </c>
      <c r="H15" s="18">
        <v>108130</v>
      </c>
      <c r="I15" s="570">
        <v>2454</v>
      </c>
      <c r="J15" s="570">
        <v>3905</v>
      </c>
      <c r="K15" s="512"/>
      <c r="L15" s="571">
        <f t="shared" si="2"/>
        <v>114489</v>
      </c>
      <c r="M15" s="512">
        <f t="shared" si="3"/>
        <v>26275590</v>
      </c>
      <c r="N15" s="512">
        <f t="shared" si="4"/>
        <v>596322</v>
      </c>
      <c r="O15" s="512">
        <f t="shared" si="5"/>
        <v>948915</v>
      </c>
      <c r="P15" s="512">
        <f t="shared" si="7"/>
        <v>0</v>
      </c>
      <c r="Q15" s="512">
        <f t="shared" si="6"/>
        <v>27820827</v>
      </c>
      <c r="R15" s="485"/>
      <c r="S15" s="625"/>
      <c r="T15" s="626"/>
      <c r="U15" s="625"/>
      <c r="V15" s="625"/>
      <c r="W15" s="21"/>
      <c r="X15" s="21"/>
      <c r="Y15" s="21"/>
    </row>
    <row r="16" spans="1:25" x14ac:dyDescent="0.2">
      <c r="A16" s="511">
        <v>6</v>
      </c>
      <c r="B16" s="511" t="s">
        <v>955</v>
      </c>
      <c r="C16" s="511">
        <v>37649</v>
      </c>
      <c r="D16" s="512">
        <v>1850</v>
      </c>
      <c r="E16" s="512">
        <v>578</v>
      </c>
      <c r="F16" s="512"/>
      <c r="G16" s="512">
        <f t="shared" si="0"/>
        <v>40077</v>
      </c>
      <c r="H16" s="18">
        <v>30097</v>
      </c>
      <c r="I16" s="570">
        <v>1387</v>
      </c>
      <c r="J16" s="570">
        <v>578</v>
      </c>
      <c r="K16" s="512"/>
      <c r="L16" s="571">
        <f t="shared" si="2"/>
        <v>32062</v>
      </c>
      <c r="M16" s="512">
        <f t="shared" si="3"/>
        <v>7313571</v>
      </c>
      <c r="N16" s="512">
        <f t="shared" si="4"/>
        <v>337041</v>
      </c>
      <c r="O16" s="512">
        <f t="shared" si="5"/>
        <v>140454</v>
      </c>
      <c r="P16" s="512">
        <f t="shared" si="7"/>
        <v>0</v>
      </c>
      <c r="Q16" s="512">
        <f t="shared" si="6"/>
        <v>7791066</v>
      </c>
      <c r="R16" s="485"/>
      <c r="S16" s="625"/>
      <c r="T16" s="626"/>
      <c r="U16" s="625"/>
      <c r="V16" s="625"/>
      <c r="W16" s="21"/>
      <c r="X16" s="21"/>
      <c r="Y16" s="21"/>
    </row>
    <row r="17" spans="1:25" x14ac:dyDescent="0.2">
      <c r="A17" s="511">
        <v>7</v>
      </c>
      <c r="B17" s="511" t="s">
        <v>956</v>
      </c>
      <c r="C17" s="511">
        <v>86750</v>
      </c>
      <c r="D17" s="512">
        <v>572</v>
      </c>
      <c r="E17" s="512">
        <v>1654</v>
      </c>
      <c r="F17" s="512"/>
      <c r="G17" s="512">
        <f t="shared" si="0"/>
        <v>88976</v>
      </c>
      <c r="H17" s="18">
        <v>63759</v>
      </c>
      <c r="I17" s="572">
        <v>429</v>
      </c>
      <c r="J17" s="572">
        <v>1654</v>
      </c>
      <c r="K17" s="512"/>
      <c r="L17" s="571">
        <f t="shared" si="2"/>
        <v>65842</v>
      </c>
      <c r="M17" s="512">
        <f t="shared" si="3"/>
        <v>15493437</v>
      </c>
      <c r="N17" s="512">
        <f t="shared" si="4"/>
        <v>104247</v>
      </c>
      <c r="O17" s="512">
        <f t="shared" si="5"/>
        <v>401922</v>
      </c>
      <c r="P17" s="512">
        <f t="shared" si="7"/>
        <v>0</v>
      </c>
      <c r="Q17" s="512">
        <f t="shared" si="6"/>
        <v>15999606</v>
      </c>
      <c r="R17" s="485"/>
      <c r="S17" s="627"/>
      <c r="T17" s="626"/>
      <c r="U17" s="625"/>
      <c r="V17" s="625"/>
      <c r="W17" s="21"/>
      <c r="X17" s="21"/>
      <c r="Y17" s="21"/>
    </row>
    <row r="18" spans="1:25" x14ac:dyDescent="0.2">
      <c r="A18" s="511">
        <v>8</v>
      </c>
      <c r="B18" s="511" t="s">
        <v>957</v>
      </c>
      <c r="C18" s="511">
        <v>25487</v>
      </c>
      <c r="D18" s="512"/>
      <c r="E18" s="512">
        <v>58</v>
      </c>
      <c r="F18" s="512"/>
      <c r="G18" s="512">
        <f t="shared" si="0"/>
        <v>25545</v>
      </c>
      <c r="H18" s="18">
        <v>17824</v>
      </c>
      <c r="I18" s="570">
        <v>0</v>
      </c>
      <c r="J18" s="570">
        <v>58</v>
      </c>
      <c r="K18" s="512"/>
      <c r="L18" s="571">
        <f t="shared" si="2"/>
        <v>17882</v>
      </c>
      <c r="M18" s="512">
        <f t="shared" si="3"/>
        <v>4331232</v>
      </c>
      <c r="N18" s="512">
        <f t="shared" si="4"/>
        <v>0</v>
      </c>
      <c r="O18" s="512">
        <f t="shared" si="5"/>
        <v>14094</v>
      </c>
      <c r="P18" s="512">
        <f t="shared" si="7"/>
        <v>0</v>
      </c>
      <c r="Q18" s="512">
        <f t="shared" si="6"/>
        <v>4345326</v>
      </c>
      <c r="R18" s="485"/>
      <c r="S18" s="625"/>
      <c r="T18" s="626"/>
      <c r="U18" s="625"/>
      <c r="V18" s="625"/>
      <c r="W18" s="21"/>
      <c r="X18" s="21"/>
      <c r="Y18" s="21"/>
    </row>
    <row r="19" spans="1:25" x14ac:dyDescent="0.2">
      <c r="A19" s="511">
        <v>9</v>
      </c>
      <c r="B19" s="511" t="s">
        <v>1044</v>
      </c>
      <c r="C19" s="511">
        <v>34102</v>
      </c>
      <c r="D19" s="512">
        <v>1369</v>
      </c>
      <c r="E19" s="512">
        <v>1071</v>
      </c>
      <c r="F19" s="512"/>
      <c r="G19" s="512">
        <f t="shared" si="0"/>
        <v>36542</v>
      </c>
      <c r="H19" s="18">
        <v>30791</v>
      </c>
      <c r="I19" s="570">
        <v>1026</v>
      </c>
      <c r="J19" s="570">
        <v>1071</v>
      </c>
      <c r="K19" s="512"/>
      <c r="L19" s="571">
        <f t="shared" si="2"/>
        <v>32888</v>
      </c>
      <c r="M19" s="512">
        <f t="shared" si="3"/>
        <v>7482213</v>
      </c>
      <c r="N19" s="512">
        <f t="shared" si="4"/>
        <v>249318</v>
      </c>
      <c r="O19" s="512">
        <f t="shared" si="5"/>
        <v>260253</v>
      </c>
      <c r="P19" s="512">
        <f t="shared" si="7"/>
        <v>0</v>
      </c>
      <c r="Q19" s="512">
        <f t="shared" si="6"/>
        <v>7991784</v>
      </c>
      <c r="R19" s="485"/>
      <c r="S19" s="625"/>
      <c r="T19" s="626"/>
      <c r="U19" s="625"/>
      <c r="V19" s="625"/>
      <c r="W19" s="21"/>
      <c r="X19" s="21"/>
      <c r="Y19" s="21"/>
    </row>
    <row r="20" spans="1:25" x14ac:dyDescent="0.2">
      <c r="A20" s="511">
        <v>10</v>
      </c>
      <c r="B20" s="511" t="s">
        <v>959</v>
      </c>
      <c r="C20" s="511">
        <v>116604</v>
      </c>
      <c r="D20" s="512">
        <v>2871</v>
      </c>
      <c r="E20" s="512">
        <v>917</v>
      </c>
      <c r="F20" s="512"/>
      <c r="G20" s="512">
        <f t="shared" si="0"/>
        <v>120392</v>
      </c>
      <c r="H20" s="18">
        <v>94316</v>
      </c>
      <c r="I20" s="570">
        <v>2285</v>
      </c>
      <c r="J20" s="570">
        <v>917</v>
      </c>
      <c r="K20" s="512"/>
      <c r="L20" s="571">
        <f t="shared" si="2"/>
        <v>97518</v>
      </c>
      <c r="M20" s="512">
        <f t="shared" si="3"/>
        <v>22918788</v>
      </c>
      <c r="N20" s="512">
        <f t="shared" si="4"/>
        <v>555255</v>
      </c>
      <c r="O20" s="512">
        <f t="shared" si="5"/>
        <v>222831</v>
      </c>
      <c r="P20" s="512">
        <f t="shared" si="7"/>
        <v>0</v>
      </c>
      <c r="Q20" s="512">
        <f t="shared" si="6"/>
        <v>23696874</v>
      </c>
      <c r="R20" s="485"/>
      <c r="S20" s="625"/>
      <c r="T20" s="626"/>
      <c r="U20" s="625"/>
      <c r="V20" s="625"/>
      <c r="W20" s="21"/>
      <c r="X20" s="21"/>
      <c r="Y20" s="21"/>
    </row>
    <row r="21" spans="1:25" x14ac:dyDescent="0.2">
      <c r="A21" s="511">
        <v>11</v>
      </c>
      <c r="B21" s="511" t="s">
        <v>960</v>
      </c>
      <c r="C21" s="511">
        <v>10693</v>
      </c>
      <c r="D21" s="512"/>
      <c r="E21" s="512">
        <v>1794</v>
      </c>
      <c r="F21" s="512"/>
      <c r="G21" s="512">
        <f t="shared" si="0"/>
        <v>12487</v>
      </c>
      <c r="H21" s="18">
        <v>10069</v>
      </c>
      <c r="I21" s="570">
        <v>0</v>
      </c>
      <c r="J21" s="570">
        <v>1794</v>
      </c>
      <c r="K21" s="512"/>
      <c r="L21" s="571">
        <f t="shared" si="2"/>
        <v>11863</v>
      </c>
      <c r="M21" s="512">
        <f t="shared" si="3"/>
        <v>2446767</v>
      </c>
      <c r="N21" s="512">
        <f t="shared" si="4"/>
        <v>0</v>
      </c>
      <c r="O21" s="512">
        <f t="shared" si="5"/>
        <v>435942</v>
      </c>
      <c r="P21" s="512">
        <f t="shared" si="7"/>
        <v>0</v>
      </c>
      <c r="Q21" s="512">
        <f t="shared" si="6"/>
        <v>2882709</v>
      </c>
      <c r="R21" s="485"/>
      <c r="S21" s="625"/>
      <c r="T21" s="626"/>
      <c r="U21" s="625"/>
      <c r="V21" s="625"/>
      <c r="W21" s="21"/>
      <c r="X21" s="21"/>
      <c r="Y21" s="21"/>
    </row>
    <row r="22" spans="1:25" ht="25.5" x14ac:dyDescent="0.2">
      <c r="A22" s="511">
        <v>12</v>
      </c>
      <c r="B22" s="514" t="s">
        <v>1045</v>
      </c>
      <c r="C22" s="511">
        <v>22068</v>
      </c>
      <c r="D22" s="512"/>
      <c r="E22" s="512">
        <v>222</v>
      </c>
      <c r="F22" s="512"/>
      <c r="G22" s="512">
        <f t="shared" si="0"/>
        <v>22290</v>
      </c>
      <c r="H22" s="18">
        <v>19617</v>
      </c>
      <c r="I22" s="570">
        <v>0</v>
      </c>
      <c r="J22" s="570">
        <v>222</v>
      </c>
      <c r="K22" s="512"/>
      <c r="L22" s="571">
        <f t="shared" si="2"/>
        <v>19839</v>
      </c>
      <c r="M22" s="512">
        <f t="shared" si="3"/>
        <v>4766931</v>
      </c>
      <c r="N22" s="512">
        <f t="shared" si="4"/>
        <v>0</v>
      </c>
      <c r="O22" s="512">
        <f t="shared" si="5"/>
        <v>53946</v>
      </c>
      <c r="P22" s="512">
        <f t="shared" si="7"/>
        <v>0</v>
      </c>
      <c r="Q22" s="512">
        <f t="shared" si="6"/>
        <v>4820877</v>
      </c>
      <c r="R22" s="485"/>
      <c r="S22" s="625"/>
      <c r="T22" s="626"/>
      <c r="U22" s="625"/>
      <c r="V22" s="625"/>
      <c r="W22" s="21"/>
      <c r="X22" s="21"/>
      <c r="Y22" s="21"/>
    </row>
    <row r="23" spans="1:25" x14ac:dyDescent="0.2">
      <c r="A23" s="511">
        <v>13</v>
      </c>
      <c r="B23" s="511" t="s">
        <v>962</v>
      </c>
      <c r="C23" s="511">
        <v>48035</v>
      </c>
      <c r="D23" s="512">
        <v>4420</v>
      </c>
      <c r="E23" s="512">
        <v>559</v>
      </c>
      <c r="F23" s="512"/>
      <c r="G23" s="512">
        <f t="shared" si="0"/>
        <v>53014</v>
      </c>
      <c r="H23" s="18">
        <v>43054</v>
      </c>
      <c r="I23" s="570">
        <v>4100</v>
      </c>
      <c r="J23" s="570">
        <v>559</v>
      </c>
      <c r="K23" s="512"/>
      <c r="L23" s="571">
        <f t="shared" si="2"/>
        <v>47713</v>
      </c>
      <c r="M23" s="512">
        <f t="shared" si="3"/>
        <v>10462122</v>
      </c>
      <c r="N23" s="512">
        <f t="shared" si="4"/>
        <v>996300</v>
      </c>
      <c r="O23" s="512">
        <f t="shared" si="5"/>
        <v>135837</v>
      </c>
      <c r="P23" s="512">
        <f t="shared" si="7"/>
        <v>0</v>
      </c>
      <c r="Q23" s="512">
        <f t="shared" si="6"/>
        <v>11594259</v>
      </c>
      <c r="R23" s="485"/>
      <c r="S23" s="625"/>
      <c r="T23" s="626"/>
      <c r="U23" s="625"/>
      <c r="V23" s="625"/>
      <c r="W23" s="21"/>
      <c r="X23" s="21"/>
      <c r="Y23" s="21"/>
    </row>
    <row r="24" spans="1:25" x14ac:dyDescent="0.2">
      <c r="A24" s="511">
        <v>14</v>
      </c>
      <c r="B24" s="511" t="s">
        <v>1046</v>
      </c>
      <c r="C24" s="511">
        <v>49957</v>
      </c>
      <c r="D24" s="512"/>
      <c r="E24" s="512">
        <v>184</v>
      </c>
      <c r="F24" s="512"/>
      <c r="G24" s="512">
        <f t="shared" si="0"/>
        <v>50141</v>
      </c>
      <c r="H24" s="18">
        <v>34915</v>
      </c>
      <c r="I24" s="570">
        <v>0</v>
      </c>
      <c r="J24" s="570">
        <v>184</v>
      </c>
      <c r="K24" s="512"/>
      <c r="L24" s="571">
        <f t="shared" si="2"/>
        <v>35099</v>
      </c>
      <c r="M24" s="512">
        <f t="shared" si="3"/>
        <v>8484345</v>
      </c>
      <c r="N24" s="512">
        <f t="shared" si="4"/>
        <v>0</v>
      </c>
      <c r="O24" s="512">
        <f t="shared" si="5"/>
        <v>44712</v>
      </c>
      <c r="P24" s="512">
        <f t="shared" si="7"/>
        <v>0</v>
      </c>
      <c r="Q24" s="512">
        <f t="shared" si="6"/>
        <v>8529057</v>
      </c>
      <c r="R24" s="485"/>
      <c r="S24" s="625"/>
      <c r="T24" s="626"/>
      <c r="U24" s="625"/>
      <c r="V24" s="625"/>
      <c r="W24" s="21"/>
      <c r="X24" s="21"/>
      <c r="Y24" s="21"/>
    </row>
    <row r="25" spans="1:25" x14ac:dyDescent="0.2">
      <c r="A25" s="511">
        <v>15</v>
      </c>
      <c r="B25" s="511" t="s">
        <v>964</v>
      </c>
      <c r="C25" s="511">
        <v>35172</v>
      </c>
      <c r="D25" s="512">
        <v>585</v>
      </c>
      <c r="E25" s="512">
        <v>737</v>
      </c>
      <c r="F25" s="512"/>
      <c r="G25" s="512">
        <f t="shared" si="0"/>
        <v>36494</v>
      </c>
      <c r="H25" s="18">
        <v>29844</v>
      </c>
      <c r="I25" s="570">
        <v>439</v>
      </c>
      <c r="J25" s="570">
        <v>737</v>
      </c>
      <c r="K25" s="512"/>
      <c r="L25" s="571">
        <f t="shared" si="2"/>
        <v>31020</v>
      </c>
      <c r="M25" s="512">
        <f t="shared" si="3"/>
        <v>7252092</v>
      </c>
      <c r="N25" s="512">
        <f t="shared" si="4"/>
        <v>106677</v>
      </c>
      <c r="O25" s="512">
        <f t="shared" si="5"/>
        <v>179091</v>
      </c>
      <c r="P25" s="512">
        <f t="shared" si="7"/>
        <v>0</v>
      </c>
      <c r="Q25" s="512">
        <f t="shared" si="6"/>
        <v>7537860</v>
      </c>
      <c r="R25" s="485"/>
      <c r="S25" s="625"/>
      <c r="T25" s="626"/>
      <c r="U25" s="625"/>
      <c r="V25" s="625"/>
      <c r="W25" s="21"/>
      <c r="X25" s="21"/>
      <c r="Y25" s="21"/>
    </row>
    <row r="26" spans="1:25" x14ac:dyDescent="0.2">
      <c r="A26" s="511">
        <v>16</v>
      </c>
      <c r="B26" s="511" t="s">
        <v>965</v>
      </c>
      <c r="C26" s="511">
        <v>28267</v>
      </c>
      <c r="D26" s="512"/>
      <c r="E26" s="512">
        <v>1169</v>
      </c>
      <c r="F26" s="512"/>
      <c r="G26" s="512">
        <f t="shared" si="0"/>
        <v>29436</v>
      </c>
      <c r="H26" s="18">
        <v>16493</v>
      </c>
      <c r="I26" s="570">
        <v>0</v>
      </c>
      <c r="J26" s="570">
        <v>1169</v>
      </c>
      <c r="K26" s="512"/>
      <c r="L26" s="571">
        <f t="shared" si="2"/>
        <v>17662</v>
      </c>
      <c r="M26" s="512">
        <f t="shared" si="3"/>
        <v>4007799</v>
      </c>
      <c r="N26" s="512">
        <f t="shared" si="4"/>
        <v>0</v>
      </c>
      <c r="O26" s="512">
        <f t="shared" si="5"/>
        <v>284067</v>
      </c>
      <c r="P26" s="512">
        <f t="shared" si="7"/>
        <v>0</v>
      </c>
      <c r="Q26" s="512">
        <f t="shared" si="6"/>
        <v>4291866</v>
      </c>
      <c r="R26" s="485"/>
      <c r="S26" s="625"/>
      <c r="T26" s="626"/>
      <c r="U26" s="625"/>
      <c r="V26" s="625"/>
      <c r="W26" s="21"/>
      <c r="X26" s="21"/>
      <c r="Y26" s="21"/>
    </row>
    <row r="27" spans="1:25" x14ac:dyDescent="0.2">
      <c r="A27" s="511">
        <v>17</v>
      </c>
      <c r="B27" s="511" t="s">
        <v>967</v>
      </c>
      <c r="C27" s="511">
        <v>80371</v>
      </c>
      <c r="D27" s="512">
        <v>4385</v>
      </c>
      <c r="E27" s="512">
        <v>223</v>
      </c>
      <c r="F27" s="512"/>
      <c r="G27" s="512">
        <f t="shared" si="0"/>
        <v>84979</v>
      </c>
      <c r="H27" s="18">
        <v>66172</v>
      </c>
      <c r="I27" s="570">
        <v>3288</v>
      </c>
      <c r="J27" s="570">
        <v>223</v>
      </c>
      <c r="K27" s="512"/>
      <c r="L27" s="571">
        <f t="shared" si="2"/>
        <v>69683</v>
      </c>
      <c r="M27" s="512">
        <f t="shared" si="3"/>
        <v>16079796</v>
      </c>
      <c r="N27" s="512">
        <f t="shared" si="4"/>
        <v>798984</v>
      </c>
      <c r="O27" s="512">
        <f t="shared" si="5"/>
        <v>54189</v>
      </c>
      <c r="P27" s="512">
        <f t="shared" si="7"/>
        <v>0</v>
      </c>
      <c r="Q27" s="512">
        <f t="shared" si="6"/>
        <v>16932969</v>
      </c>
      <c r="R27" s="485"/>
      <c r="S27" s="625"/>
      <c r="T27" s="626"/>
      <c r="U27" s="625"/>
      <c r="V27" s="625"/>
      <c r="W27" s="21"/>
      <c r="X27" s="21"/>
      <c r="Y27" s="21"/>
    </row>
    <row r="28" spans="1:25" x14ac:dyDescent="0.2">
      <c r="A28" s="511">
        <v>18</v>
      </c>
      <c r="B28" s="511" t="s">
        <v>993</v>
      </c>
      <c r="C28" s="511">
        <v>84027</v>
      </c>
      <c r="D28" s="512">
        <v>633</v>
      </c>
      <c r="E28" s="512">
        <v>2109</v>
      </c>
      <c r="F28" s="512"/>
      <c r="G28" s="512">
        <f t="shared" si="0"/>
        <v>86769</v>
      </c>
      <c r="H28" s="18">
        <v>58135</v>
      </c>
      <c r="I28" s="570">
        <v>495</v>
      </c>
      <c r="J28" s="570">
        <v>2109</v>
      </c>
      <c r="K28" s="512"/>
      <c r="L28" s="571">
        <f t="shared" si="2"/>
        <v>60739</v>
      </c>
      <c r="M28" s="512">
        <f t="shared" si="3"/>
        <v>14126805</v>
      </c>
      <c r="N28" s="512">
        <f t="shared" si="4"/>
        <v>120285</v>
      </c>
      <c r="O28" s="512">
        <f t="shared" si="5"/>
        <v>512487</v>
      </c>
      <c r="P28" s="512">
        <f t="shared" si="7"/>
        <v>0</v>
      </c>
      <c r="Q28" s="512">
        <f t="shared" si="6"/>
        <v>14759577</v>
      </c>
      <c r="R28" s="485"/>
      <c r="S28" s="625"/>
      <c r="T28" s="626"/>
      <c r="U28" s="625"/>
      <c r="V28" s="625"/>
      <c r="W28" s="21"/>
      <c r="X28" s="21"/>
      <c r="Y28" s="21"/>
    </row>
    <row r="29" spans="1:25" x14ac:dyDescent="0.2">
      <c r="A29" s="511">
        <v>19</v>
      </c>
      <c r="B29" s="511" t="s">
        <v>1047</v>
      </c>
      <c r="C29" s="511">
        <v>44807</v>
      </c>
      <c r="D29" s="512"/>
      <c r="E29" s="512">
        <v>41</v>
      </c>
      <c r="F29" s="512"/>
      <c r="G29" s="512">
        <f t="shared" si="0"/>
        <v>44848</v>
      </c>
      <c r="H29" s="18">
        <v>39874</v>
      </c>
      <c r="I29" s="570">
        <v>0</v>
      </c>
      <c r="J29" s="570">
        <v>41</v>
      </c>
      <c r="K29" s="512"/>
      <c r="L29" s="571">
        <f t="shared" si="2"/>
        <v>39915</v>
      </c>
      <c r="M29" s="512">
        <f t="shared" si="3"/>
        <v>9689382</v>
      </c>
      <c r="N29" s="512">
        <f t="shared" si="4"/>
        <v>0</v>
      </c>
      <c r="O29" s="512">
        <f t="shared" si="5"/>
        <v>9963</v>
      </c>
      <c r="P29" s="512">
        <f t="shared" si="7"/>
        <v>0</v>
      </c>
      <c r="Q29" s="512">
        <f t="shared" si="6"/>
        <v>9699345</v>
      </c>
      <c r="R29" s="485"/>
      <c r="S29" s="625"/>
      <c r="T29" s="626"/>
      <c r="U29" s="625"/>
      <c r="V29" s="625"/>
      <c r="W29" s="21"/>
      <c r="X29" s="21"/>
      <c r="Y29" s="21"/>
    </row>
    <row r="30" spans="1:25" x14ac:dyDescent="0.2">
      <c r="A30" s="511">
        <v>20</v>
      </c>
      <c r="B30" s="511" t="s">
        <v>969</v>
      </c>
      <c r="C30" s="511">
        <v>70906</v>
      </c>
      <c r="D30" s="512"/>
      <c r="E30" s="512">
        <v>824</v>
      </c>
      <c r="F30" s="512"/>
      <c r="G30" s="512">
        <f t="shared" si="0"/>
        <v>71730</v>
      </c>
      <c r="H30" s="18">
        <v>55842</v>
      </c>
      <c r="I30" s="570">
        <v>0</v>
      </c>
      <c r="J30" s="570">
        <v>824</v>
      </c>
      <c r="K30" s="512"/>
      <c r="L30" s="571">
        <f t="shared" si="2"/>
        <v>56666</v>
      </c>
      <c r="M30" s="512">
        <f t="shared" si="3"/>
        <v>13569606</v>
      </c>
      <c r="N30" s="512">
        <f t="shared" si="4"/>
        <v>0</v>
      </c>
      <c r="O30" s="512">
        <f t="shared" si="5"/>
        <v>200232</v>
      </c>
      <c r="P30" s="512">
        <f t="shared" si="7"/>
        <v>0</v>
      </c>
      <c r="Q30" s="512">
        <f t="shared" si="6"/>
        <v>13769838</v>
      </c>
      <c r="R30" s="485"/>
      <c r="S30" s="625"/>
      <c r="T30" s="626"/>
      <c r="U30" s="625"/>
      <c r="V30" s="625"/>
      <c r="W30" s="21"/>
      <c r="X30" s="21"/>
      <c r="Y30" s="21"/>
    </row>
    <row r="31" spans="1:25" x14ac:dyDescent="0.2">
      <c r="A31" s="511">
        <v>21</v>
      </c>
      <c r="B31" s="511" t="s">
        <v>970</v>
      </c>
      <c r="C31" s="511">
        <v>28762</v>
      </c>
      <c r="D31" s="512"/>
      <c r="E31" s="512">
        <v>477</v>
      </c>
      <c r="F31" s="512"/>
      <c r="G31" s="512">
        <f t="shared" si="0"/>
        <v>29239</v>
      </c>
      <c r="H31" s="18">
        <v>21452</v>
      </c>
      <c r="I31" s="570">
        <v>0</v>
      </c>
      <c r="J31" s="570">
        <v>477</v>
      </c>
      <c r="K31" s="512"/>
      <c r="L31" s="571">
        <f t="shared" si="2"/>
        <v>21929</v>
      </c>
      <c r="M31" s="512">
        <f t="shared" si="3"/>
        <v>5212836</v>
      </c>
      <c r="N31" s="512">
        <f t="shared" si="4"/>
        <v>0</v>
      </c>
      <c r="O31" s="512">
        <f t="shared" si="5"/>
        <v>115911</v>
      </c>
      <c r="P31" s="512">
        <f t="shared" si="7"/>
        <v>0</v>
      </c>
      <c r="Q31" s="512">
        <f t="shared" si="6"/>
        <v>5328747</v>
      </c>
      <c r="R31" s="485"/>
      <c r="S31" s="625"/>
      <c r="T31" s="626"/>
      <c r="U31" s="625"/>
      <c r="V31" s="625"/>
      <c r="W31" s="21"/>
      <c r="X31" s="21"/>
      <c r="Y31" s="21"/>
    </row>
    <row r="32" spans="1:25" customFormat="1" x14ac:dyDescent="0.2">
      <c r="A32" s="511">
        <v>22</v>
      </c>
      <c r="B32" s="511" t="s">
        <v>971</v>
      </c>
      <c r="C32" s="511">
        <v>19896</v>
      </c>
      <c r="D32" s="512">
        <v>316</v>
      </c>
      <c r="E32" s="512">
        <v>65</v>
      </c>
      <c r="F32" s="512"/>
      <c r="G32" s="512">
        <f t="shared" si="0"/>
        <v>20277</v>
      </c>
      <c r="H32" s="9">
        <v>18961</v>
      </c>
      <c r="I32" s="570">
        <v>237</v>
      </c>
      <c r="J32" s="570">
        <v>65</v>
      </c>
      <c r="K32" s="512"/>
      <c r="L32" s="571">
        <f t="shared" si="2"/>
        <v>19263</v>
      </c>
      <c r="M32" s="512">
        <f t="shared" si="3"/>
        <v>4607523</v>
      </c>
      <c r="N32" s="512">
        <f t="shared" si="4"/>
        <v>57591</v>
      </c>
      <c r="O32" s="512">
        <f t="shared" si="5"/>
        <v>15795</v>
      </c>
      <c r="P32" s="512">
        <f t="shared" si="7"/>
        <v>0</v>
      </c>
      <c r="Q32" s="512">
        <f t="shared" si="6"/>
        <v>4680909</v>
      </c>
      <c r="R32" s="488"/>
      <c r="S32" s="625"/>
      <c r="T32" s="626"/>
      <c r="U32" s="625"/>
      <c r="V32" s="625"/>
      <c r="W32" s="12"/>
      <c r="X32" s="12"/>
      <c r="Y32" s="12"/>
    </row>
    <row r="33" spans="1:25" customFormat="1" x14ac:dyDescent="0.2">
      <c r="A33" s="511">
        <v>23</v>
      </c>
      <c r="B33" s="511" t="s">
        <v>972</v>
      </c>
      <c r="C33" s="511">
        <v>30927</v>
      </c>
      <c r="D33" s="512"/>
      <c r="E33" s="512">
        <v>306</v>
      </c>
      <c r="F33" s="512"/>
      <c r="G33" s="512">
        <f t="shared" si="0"/>
        <v>31233</v>
      </c>
      <c r="H33" s="9">
        <v>24055</v>
      </c>
      <c r="I33" s="570">
        <v>0</v>
      </c>
      <c r="J33" s="570">
        <v>306</v>
      </c>
      <c r="K33" s="512"/>
      <c r="L33" s="571">
        <f t="shared" si="2"/>
        <v>24361</v>
      </c>
      <c r="M33" s="512">
        <f t="shared" si="3"/>
        <v>5845365</v>
      </c>
      <c r="N33" s="512">
        <f t="shared" si="4"/>
        <v>0</v>
      </c>
      <c r="O33" s="512">
        <f t="shared" si="5"/>
        <v>74358</v>
      </c>
      <c r="P33" s="512">
        <f t="shared" si="7"/>
        <v>0</v>
      </c>
      <c r="Q33" s="512">
        <f t="shared" si="6"/>
        <v>5919723</v>
      </c>
      <c r="R33" s="488"/>
      <c r="S33" s="625"/>
      <c r="T33" s="626"/>
      <c r="U33" s="625"/>
      <c r="V33" s="625"/>
      <c r="W33" s="12"/>
      <c r="X33" s="12"/>
      <c r="Y33" s="12"/>
    </row>
    <row r="34" spans="1:25" x14ac:dyDescent="0.2">
      <c r="A34" s="511">
        <v>24</v>
      </c>
      <c r="B34" s="511" t="s">
        <v>973</v>
      </c>
      <c r="C34" s="511">
        <v>75966</v>
      </c>
      <c r="D34" s="512"/>
      <c r="E34" s="512">
        <v>739</v>
      </c>
      <c r="F34" s="512"/>
      <c r="G34" s="512">
        <f t="shared" si="0"/>
        <v>76705</v>
      </c>
      <c r="H34" s="18">
        <v>67528</v>
      </c>
      <c r="I34" s="570">
        <v>0</v>
      </c>
      <c r="J34" s="570">
        <v>739</v>
      </c>
      <c r="K34" s="512"/>
      <c r="L34" s="571">
        <f t="shared" si="2"/>
        <v>68267</v>
      </c>
      <c r="M34" s="512">
        <f t="shared" si="3"/>
        <v>16409304</v>
      </c>
      <c r="N34" s="512">
        <f t="shared" si="4"/>
        <v>0</v>
      </c>
      <c r="O34" s="512">
        <f t="shared" si="5"/>
        <v>179577</v>
      </c>
      <c r="P34" s="512">
        <f t="shared" si="7"/>
        <v>0</v>
      </c>
      <c r="Q34" s="512">
        <f t="shared" si="6"/>
        <v>16588881</v>
      </c>
      <c r="R34" s="485"/>
      <c r="S34" s="625"/>
      <c r="T34" s="626"/>
      <c r="U34" s="625"/>
      <c r="V34" s="625"/>
      <c r="W34" s="21"/>
      <c r="X34" s="21"/>
      <c r="Y34" s="21"/>
    </row>
    <row r="35" spans="1:25" ht="12.75" customHeight="1" x14ac:dyDescent="0.2">
      <c r="A35" s="511">
        <v>25</v>
      </c>
      <c r="B35" s="511" t="s">
        <v>974</v>
      </c>
      <c r="C35" s="511">
        <v>59146</v>
      </c>
      <c r="D35" s="512">
        <v>1411</v>
      </c>
      <c r="E35" s="512">
        <v>663</v>
      </c>
      <c r="F35" s="512"/>
      <c r="G35" s="512">
        <f t="shared" si="0"/>
        <v>61220</v>
      </c>
      <c r="H35" s="18">
        <v>43481</v>
      </c>
      <c r="I35" s="572">
        <v>1158</v>
      </c>
      <c r="J35" s="572">
        <v>663</v>
      </c>
      <c r="K35" s="512"/>
      <c r="L35" s="571">
        <f t="shared" si="2"/>
        <v>45302</v>
      </c>
      <c r="M35" s="512">
        <f t="shared" si="3"/>
        <v>10565883</v>
      </c>
      <c r="N35" s="512">
        <f t="shared" si="4"/>
        <v>281394</v>
      </c>
      <c r="O35" s="512">
        <f t="shared" si="5"/>
        <v>161109</v>
      </c>
      <c r="P35" s="512">
        <f t="shared" si="7"/>
        <v>0</v>
      </c>
      <c r="Q35" s="512">
        <f t="shared" si="6"/>
        <v>11008386</v>
      </c>
      <c r="R35" s="485"/>
      <c r="S35" s="627"/>
      <c r="T35" s="626"/>
      <c r="U35" s="625"/>
      <c r="V35" s="625"/>
      <c r="W35" s="21"/>
      <c r="X35" s="21"/>
      <c r="Y35" s="21"/>
    </row>
    <row r="36" spans="1:25" ht="12.75" customHeight="1" x14ac:dyDescent="0.2">
      <c r="A36" s="511">
        <v>26</v>
      </c>
      <c r="B36" s="511" t="s">
        <v>975</v>
      </c>
      <c r="C36" s="511">
        <v>14578</v>
      </c>
      <c r="D36" s="512"/>
      <c r="E36" s="512">
        <v>174</v>
      </c>
      <c r="F36" s="512"/>
      <c r="G36" s="512">
        <f t="shared" si="0"/>
        <v>14752</v>
      </c>
      <c r="H36" s="18">
        <v>12365</v>
      </c>
      <c r="I36" s="570">
        <v>0</v>
      </c>
      <c r="J36" s="570">
        <v>174</v>
      </c>
      <c r="K36" s="512"/>
      <c r="L36" s="571">
        <f t="shared" si="2"/>
        <v>12539</v>
      </c>
      <c r="M36" s="512">
        <f t="shared" si="3"/>
        <v>3004695</v>
      </c>
      <c r="N36" s="512">
        <f t="shared" si="4"/>
        <v>0</v>
      </c>
      <c r="O36" s="512">
        <f t="shared" si="5"/>
        <v>42282</v>
      </c>
      <c r="P36" s="512">
        <f t="shared" si="7"/>
        <v>0</v>
      </c>
      <c r="Q36" s="512">
        <f t="shared" si="6"/>
        <v>3046977</v>
      </c>
      <c r="R36" s="485"/>
      <c r="S36" s="625"/>
      <c r="T36" s="626"/>
      <c r="U36" s="625"/>
      <c r="V36" s="625"/>
      <c r="W36" s="21"/>
      <c r="X36" s="21"/>
      <c r="Y36" s="21"/>
    </row>
    <row r="37" spans="1:25" ht="12.75" customHeight="1" x14ac:dyDescent="0.2">
      <c r="A37" s="511">
        <v>27</v>
      </c>
      <c r="B37" s="511" t="s">
        <v>976</v>
      </c>
      <c r="C37" s="511">
        <v>55567</v>
      </c>
      <c r="D37" s="512"/>
      <c r="E37" s="512">
        <v>1139</v>
      </c>
      <c r="F37" s="512"/>
      <c r="G37" s="512">
        <f t="shared" si="0"/>
        <v>56706</v>
      </c>
      <c r="H37" s="18">
        <v>41390</v>
      </c>
      <c r="I37" s="570">
        <v>0</v>
      </c>
      <c r="J37" s="570">
        <v>1139</v>
      </c>
      <c r="K37" s="512"/>
      <c r="L37" s="571">
        <f t="shared" si="2"/>
        <v>42529</v>
      </c>
      <c r="M37" s="512">
        <f t="shared" si="3"/>
        <v>10057770</v>
      </c>
      <c r="N37" s="512">
        <f t="shared" si="4"/>
        <v>0</v>
      </c>
      <c r="O37" s="512">
        <f t="shared" si="5"/>
        <v>276777</v>
      </c>
      <c r="P37" s="512">
        <f t="shared" si="7"/>
        <v>0</v>
      </c>
      <c r="Q37" s="512">
        <f t="shared" si="6"/>
        <v>10334547</v>
      </c>
      <c r="R37" s="484"/>
      <c r="S37" s="625"/>
      <c r="T37" s="626"/>
      <c r="U37" s="625"/>
      <c r="V37" s="625"/>
      <c r="W37" s="21"/>
      <c r="X37" s="21"/>
      <c r="Y37" s="21"/>
    </row>
    <row r="38" spans="1:25" x14ac:dyDescent="0.2">
      <c r="A38" s="511">
        <v>28</v>
      </c>
      <c r="B38" s="511" t="s">
        <v>977</v>
      </c>
      <c r="C38" s="511">
        <v>53030</v>
      </c>
      <c r="D38" s="512">
        <v>20871</v>
      </c>
      <c r="E38" s="512">
        <v>1595</v>
      </c>
      <c r="F38" s="512"/>
      <c r="G38" s="512">
        <f t="shared" si="0"/>
        <v>75496</v>
      </c>
      <c r="H38" s="18">
        <v>22196</v>
      </c>
      <c r="I38" s="570">
        <v>12654</v>
      </c>
      <c r="J38" s="570">
        <v>14223</v>
      </c>
      <c r="K38" s="512"/>
      <c r="L38" s="571">
        <f t="shared" si="2"/>
        <v>49073</v>
      </c>
      <c r="M38" s="512">
        <f t="shared" si="3"/>
        <v>5393628</v>
      </c>
      <c r="N38" s="512">
        <f t="shared" si="4"/>
        <v>3074922</v>
      </c>
      <c r="O38" s="512">
        <f t="shared" si="5"/>
        <v>3456189</v>
      </c>
      <c r="P38" s="512">
        <f t="shared" si="7"/>
        <v>0</v>
      </c>
      <c r="Q38" s="512">
        <f t="shared" si="6"/>
        <v>11924739</v>
      </c>
      <c r="R38" s="485"/>
      <c r="S38" s="625"/>
      <c r="T38" s="626"/>
      <c r="U38" s="625"/>
      <c r="V38" s="625"/>
      <c r="W38" s="21"/>
      <c r="X38" s="21"/>
      <c r="Y38" s="21"/>
    </row>
    <row r="39" spans="1:25" x14ac:dyDescent="0.2">
      <c r="A39" s="511">
        <v>29</v>
      </c>
      <c r="B39" s="511" t="s">
        <v>978</v>
      </c>
      <c r="C39" s="511">
        <v>97409</v>
      </c>
      <c r="D39" s="512">
        <v>3881</v>
      </c>
      <c r="E39" s="512">
        <v>1802</v>
      </c>
      <c r="F39" s="512">
        <v>303</v>
      </c>
      <c r="G39" s="512">
        <f t="shared" si="0"/>
        <v>103395</v>
      </c>
      <c r="H39" s="18">
        <v>71088</v>
      </c>
      <c r="I39" s="570">
        <v>2511</v>
      </c>
      <c r="J39" s="570">
        <v>1802</v>
      </c>
      <c r="K39" s="512">
        <v>77</v>
      </c>
      <c r="L39" s="571">
        <f t="shared" si="2"/>
        <v>75478</v>
      </c>
      <c r="M39" s="512">
        <f t="shared" si="3"/>
        <v>17274384</v>
      </c>
      <c r="N39" s="512">
        <f t="shared" si="4"/>
        <v>610173</v>
      </c>
      <c r="O39" s="512">
        <f t="shared" si="5"/>
        <v>437886</v>
      </c>
      <c r="P39" s="512">
        <f>K39*243</f>
        <v>18711</v>
      </c>
      <c r="Q39" s="512">
        <f t="shared" si="6"/>
        <v>18341154</v>
      </c>
      <c r="R39" s="485"/>
      <c r="S39" s="625"/>
      <c r="T39" s="626"/>
      <c r="U39" s="625"/>
      <c r="V39" s="625"/>
      <c r="W39" s="21"/>
      <c r="X39" s="21"/>
      <c r="Y39" s="21"/>
    </row>
    <row r="40" spans="1:25" x14ac:dyDescent="0.2">
      <c r="A40" s="511">
        <v>30</v>
      </c>
      <c r="B40" s="511" t="s">
        <v>979</v>
      </c>
      <c r="C40" s="511">
        <v>55621</v>
      </c>
      <c r="D40" s="512">
        <v>239</v>
      </c>
      <c r="E40" s="512">
        <v>692</v>
      </c>
      <c r="F40" s="512"/>
      <c r="G40" s="512">
        <f t="shared" si="0"/>
        <v>56552</v>
      </c>
      <c r="H40" s="18">
        <v>43239</v>
      </c>
      <c r="I40" s="570">
        <v>179</v>
      </c>
      <c r="J40" s="570">
        <v>692</v>
      </c>
      <c r="K40" s="512"/>
      <c r="L40" s="571">
        <f t="shared" si="2"/>
        <v>44110</v>
      </c>
      <c r="M40" s="512">
        <f t="shared" si="3"/>
        <v>10507077</v>
      </c>
      <c r="N40" s="512">
        <f t="shared" si="4"/>
        <v>43497</v>
      </c>
      <c r="O40" s="512">
        <f t="shared" si="5"/>
        <v>168156</v>
      </c>
      <c r="P40" s="512">
        <f t="shared" si="7"/>
        <v>0</v>
      </c>
      <c r="Q40" s="512">
        <f t="shared" si="6"/>
        <v>10718730</v>
      </c>
      <c r="R40" s="485"/>
      <c r="S40" s="625"/>
      <c r="T40" s="626"/>
      <c r="U40" s="625"/>
      <c r="V40" s="625"/>
      <c r="W40" s="21"/>
      <c r="X40" s="21"/>
      <c r="Y40" s="21"/>
    </row>
    <row r="41" spans="1:25" x14ac:dyDescent="0.2">
      <c r="A41" s="511">
        <v>31</v>
      </c>
      <c r="B41" s="511" t="s">
        <v>980</v>
      </c>
      <c r="C41" s="511">
        <v>23296</v>
      </c>
      <c r="D41" s="512">
        <v>686</v>
      </c>
      <c r="E41" s="512">
        <v>245</v>
      </c>
      <c r="F41" s="512"/>
      <c r="G41" s="512">
        <f t="shared" si="0"/>
        <v>24227</v>
      </c>
      <c r="H41" s="18">
        <v>22255</v>
      </c>
      <c r="I41" s="570">
        <v>515</v>
      </c>
      <c r="J41" s="570">
        <v>245</v>
      </c>
      <c r="K41" s="512"/>
      <c r="L41" s="571">
        <f t="shared" si="2"/>
        <v>23015</v>
      </c>
      <c r="M41" s="512">
        <f t="shared" si="3"/>
        <v>5407965</v>
      </c>
      <c r="N41" s="512">
        <f t="shared" si="4"/>
        <v>125145</v>
      </c>
      <c r="O41" s="512">
        <f t="shared" si="5"/>
        <v>59535</v>
      </c>
      <c r="P41" s="512">
        <f t="shared" si="7"/>
        <v>0</v>
      </c>
      <c r="Q41" s="512">
        <f t="shared" si="6"/>
        <v>5592645</v>
      </c>
      <c r="S41" s="625"/>
      <c r="T41" s="626"/>
      <c r="U41" s="625"/>
      <c r="V41" s="625"/>
      <c r="W41" s="21"/>
      <c r="X41" s="21"/>
      <c r="Y41" s="21"/>
    </row>
    <row r="42" spans="1:25" x14ac:dyDescent="0.2">
      <c r="A42" s="511">
        <v>32</v>
      </c>
      <c r="B42" s="511" t="s">
        <v>981</v>
      </c>
      <c r="C42" s="511">
        <v>62928</v>
      </c>
      <c r="D42" s="512">
        <v>220</v>
      </c>
      <c r="E42" s="512">
        <v>670</v>
      </c>
      <c r="F42" s="512"/>
      <c r="G42" s="512">
        <f t="shared" si="0"/>
        <v>63818</v>
      </c>
      <c r="H42" s="18">
        <v>47028</v>
      </c>
      <c r="I42" s="570">
        <v>165</v>
      </c>
      <c r="J42" s="570">
        <v>670</v>
      </c>
      <c r="K42" s="512"/>
      <c r="L42" s="571">
        <f t="shared" si="2"/>
        <v>47863</v>
      </c>
      <c r="M42" s="512">
        <f t="shared" si="3"/>
        <v>11427804</v>
      </c>
      <c r="N42" s="512">
        <f t="shared" si="4"/>
        <v>40095</v>
      </c>
      <c r="O42" s="512">
        <f t="shared" si="5"/>
        <v>162810</v>
      </c>
      <c r="P42" s="512">
        <f t="shared" si="7"/>
        <v>0</v>
      </c>
      <c r="Q42" s="512">
        <f t="shared" si="6"/>
        <v>11630709</v>
      </c>
      <c r="S42" s="625"/>
      <c r="T42" s="626"/>
      <c r="U42" s="625"/>
      <c r="V42" s="625"/>
      <c r="W42" s="21"/>
      <c r="X42" s="21"/>
      <c r="Y42" s="21"/>
    </row>
    <row r="43" spans="1:25" x14ac:dyDescent="0.2">
      <c r="A43" s="511">
        <v>33</v>
      </c>
      <c r="B43" s="511" t="s">
        <v>982</v>
      </c>
      <c r="C43" s="511">
        <v>48382</v>
      </c>
      <c r="D43" s="512"/>
      <c r="E43" s="512">
        <v>183</v>
      </c>
      <c r="F43" s="512"/>
      <c r="G43" s="512">
        <f t="shared" si="0"/>
        <v>48565</v>
      </c>
      <c r="H43" s="18">
        <v>37697</v>
      </c>
      <c r="I43" s="570">
        <v>0</v>
      </c>
      <c r="J43" s="570">
        <v>183</v>
      </c>
      <c r="K43" s="512"/>
      <c r="L43" s="571">
        <f t="shared" si="2"/>
        <v>37880</v>
      </c>
      <c r="M43" s="512">
        <f t="shared" si="3"/>
        <v>9160371</v>
      </c>
      <c r="N43" s="512">
        <f t="shared" si="4"/>
        <v>0</v>
      </c>
      <c r="O43" s="512">
        <f t="shared" si="5"/>
        <v>44469</v>
      </c>
      <c r="P43" s="512">
        <f t="shared" si="7"/>
        <v>0</v>
      </c>
      <c r="Q43" s="512">
        <f t="shared" si="6"/>
        <v>9204840</v>
      </c>
      <c r="S43" s="625"/>
      <c r="T43" s="626"/>
      <c r="U43" s="625"/>
      <c r="V43" s="625"/>
      <c r="W43" s="21"/>
      <c r="X43" s="21"/>
      <c r="Y43" s="21"/>
    </row>
    <row r="44" spans="1:25" x14ac:dyDescent="0.2">
      <c r="A44" s="946" t="s">
        <v>19</v>
      </c>
      <c r="B44" s="946"/>
      <c r="C44" s="515">
        <f>SUM(C11:C43)</f>
        <v>1820124</v>
      </c>
      <c r="D44" s="515">
        <f>SUM(D11:D43)</f>
        <v>56419</v>
      </c>
      <c r="E44" s="515">
        <v>27771</v>
      </c>
      <c r="F44" s="515">
        <f t="shared" ref="F44" si="8">SUM(F11:F43)</f>
        <v>303</v>
      </c>
      <c r="G44" s="515">
        <f>SUM(G11:G43)</f>
        <v>1904617</v>
      </c>
      <c r="H44" s="515">
        <f t="shared" ref="H44:Q44" si="9">SUM(H11:H43)</f>
        <v>1393892</v>
      </c>
      <c r="I44" s="515">
        <f t="shared" si="9"/>
        <v>39408</v>
      </c>
      <c r="J44" s="515">
        <f t="shared" si="9"/>
        <v>40399</v>
      </c>
      <c r="K44" s="515">
        <f t="shared" si="9"/>
        <v>77</v>
      </c>
      <c r="L44" s="515">
        <f t="shared" si="9"/>
        <v>1473776</v>
      </c>
      <c r="M44" s="515">
        <f t="shared" si="9"/>
        <v>338715756</v>
      </c>
      <c r="N44" s="515">
        <f t="shared" si="9"/>
        <v>9576144</v>
      </c>
      <c r="O44" s="515">
        <f t="shared" si="9"/>
        <v>9816957</v>
      </c>
      <c r="P44" s="515">
        <f t="shared" si="9"/>
        <v>18711</v>
      </c>
      <c r="Q44" s="515">
        <f t="shared" si="9"/>
        <v>358127568</v>
      </c>
      <c r="S44" s="21"/>
      <c r="T44" s="626"/>
      <c r="U44" s="625"/>
      <c r="V44" s="625"/>
      <c r="W44" s="21"/>
      <c r="X44" s="21"/>
      <c r="Y44" s="21"/>
    </row>
    <row r="45" spans="1:25" x14ac:dyDescent="0.2">
      <c r="A45" s="51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85"/>
      <c r="S45" s="21"/>
      <c r="T45" s="21"/>
      <c r="U45" s="21"/>
      <c r="V45" s="21"/>
      <c r="W45" s="21"/>
      <c r="X45" s="21"/>
      <c r="Y45" s="21"/>
    </row>
    <row r="46" spans="1:25" x14ac:dyDescent="0.2">
      <c r="A46" s="10" t="s">
        <v>8</v>
      </c>
      <c r="B46" s="488"/>
      <c r="C46" s="488"/>
      <c r="D46" s="488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S46" s="21"/>
      <c r="T46" s="21"/>
      <c r="U46" s="21"/>
      <c r="V46" s="21"/>
      <c r="W46" s="21"/>
      <c r="X46" s="21"/>
      <c r="Y46" s="21"/>
    </row>
    <row r="47" spans="1:25" x14ac:dyDescent="0.2">
      <c r="A47" s="488" t="s">
        <v>9</v>
      </c>
      <c r="B47" s="488"/>
      <c r="C47" s="488"/>
      <c r="D47" s="488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</row>
    <row r="48" spans="1:25" x14ac:dyDescent="0.2">
      <c r="A48" s="488" t="s">
        <v>10</v>
      </c>
      <c r="B48" s="488"/>
      <c r="C48" s="488"/>
      <c r="D48" s="488"/>
      <c r="E48" s="485"/>
      <c r="F48" s="485"/>
      <c r="G48" s="485"/>
      <c r="H48" s="485"/>
      <c r="I48" s="11"/>
      <c r="J48" s="11"/>
      <c r="K48" s="11"/>
      <c r="L48" s="11"/>
      <c r="M48" s="485"/>
      <c r="N48" s="485"/>
      <c r="O48" s="485"/>
      <c r="P48" s="485"/>
      <c r="Q48" s="485"/>
    </row>
    <row r="49" spans="1:17" x14ac:dyDescent="0.2">
      <c r="A49" s="485" t="s">
        <v>430</v>
      </c>
      <c r="B49" s="488"/>
      <c r="C49" s="488"/>
      <c r="D49" s="488"/>
      <c r="E49" s="488"/>
      <c r="F49" s="488"/>
      <c r="G49" s="488"/>
      <c r="H49" s="488"/>
      <c r="I49" s="488"/>
      <c r="J49" s="11"/>
      <c r="K49" s="11"/>
      <c r="L49" s="11"/>
      <c r="M49" s="488"/>
      <c r="N49" s="488"/>
      <c r="O49" s="488"/>
      <c r="P49" s="488"/>
      <c r="Q49" s="488"/>
    </row>
    <row r="50" spans="1:17" x14ac:dyDescent="0.2">
      <c r="A50" s="488"/>
      <c r="B50" s="488"/>
      <c r="C50" s="485" t="s">
        <v>432</v>
      </c>
      <c r="D50" s="488"/>
      <c r="E50" s="12"/>
      <c r="F50" s="12"/>
      <c r="G50" s="12"/>
      <c r="H50" s="12"/>
      <c r="I50" s="12"/>
      <c r="J50" s="12"/>
      <c r="K50" s="12"/>
      <c r="L50" s="12"/>
      <c r="M50" s="12"/>
      <c r="N50" s="488"/>
      <c r="O50" s="488"/>
      <c r="P50" s="488"/>
      <c r="Q50" s="488"/>
    </row>
    <row r="51" spans="1:17" ht="15.75" x14ac:dyDescent="0.2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934" t="s">
        <v>1048</v>
      </c>
      <c r="P51" s="934"/>
      <c r="Q51" s="934"/>
    </row>
    <row r="52" spans="1:17" ht="15.75" x14ac:dyDescent="0.2">
      <c r="A52" s="14" t="s">
        <v>12</v>
      </c>
      <c r="B52" s="14"/>
      <c r="C52" s="14"/>
      <c r="D52" s="14"/>
      <c r="E52" s="14"/>
      <c r="F52" s="14"/>
      <c r="G52" s="14"/>
      <c r="H52" s="485"/>
      <c r="I52" s="14"/>
      <c r="J52" s="485"/>
      <c r="K52" s="485"/>
      <c r="L52" s="485"/>
      <c r="M52" s="485"/>
      <c r="N52" s="485"/>
      <c r="O52" s="934" t="s">
        <v>481</v>
      </c>
      <c r="P52" s="934"/>
      <c r="Q52" s="934"/>
    </row>
    <row r="53" spans="1:17" ht="15.75" x14ac:dyDescent="0.2">
      <c r="A53" s="48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934" t="s">
        <v>1043</v>
      </c>
      <c r="P53" s="934"/>
      <c r="Q53" s="934"/>
    </row>
  </sheetData>
  <sortState xmlns:xlrd2="http://schemas.microsoft.com/office/spreadsheetml/2017/richdata2" ref="A11:Q43">
    <sortCondition ref="B11:B43"/>
  </sortState>
  <mergeCells count="15">
    <mergeCell ref="A44:B44"/>
    <mergeCell ref="O51:Q51"/>
    <mergeCell ref="O52:Q52"/>
    <mergeCell ref="O53:Q53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20866141699999999" right="0.20866141699999999" top="0.23622047244094499" bottom="0" header="0.31496062992126" footer="0.31496062992126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M50"/>
  <sheetViews>
    <sheetView topLeftCell="A23" zoomScaleSheetLayoutView="100" workbookViewId="0">
      <selection activeCell="I43" sqref="I43"/>
    </sheetView>
  </sheetViews>
  <sheetFormatPr defaultRowHeight="12.75" x14ac:dyDescent="0.2"/>
  <cols>
    <col min="1" max="1" width="6" customWidth="1"/>
    <col min="2" max="2" width="21.710937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  <col min="9" max="9" width="12.28515625" customWidth="1"/>
  </cols>
  <sheetData>
    <row r="1" spans="1:7" ht="18" x14ac:dyDescent="0.35">
      <c r="A1" s="928" t="s">
        <v>0</v>
      </c>
      <c r="B1" s="928"/>
      <c r="C1" s="928"/>
      <c r="D1" s="928"/>
      <c r="E1" s="928"/>
      <c r="G1" s="194" t="s">
        <v>636</v>
      </c>
    </row>
    <row r="2" spans="1:7" ht="21" x14ac:dyDescent="0.35">
      <c r="A2" s="929" t="s">
        <v>745</v>
      </c>
      <c r="B2" s="929"/>
      <c r="C2" s="929"/>
      <c r="D2" s="929"/>
      <c r="E2" s="929"/>
      <c r="F2" s="929"/>
    </row>
    <row r="3" spans="1:7" ht="15" x14ac:dyDescent="0.3">
      <c r="A3" s="196"/>
      <c r="B3" s="196"/>
    </row>
    <row r="4" spans="1:7" ht="18" customHeight="1" x14ac:dyDescent="0.35">
      <c r="A4" s="930" t="s">
        <v>637</v>
      </c>
      <c r="B4" s="930"/>
      <c r="C4" s="930"/>
      <c r="D4" s="930"/>
      <c r="E4" s="930"/>
      <c r="F4" s="930"/>
    </row>
    <row r="5" spans="1:7" ht="15" x14ac:dyDescent="0.3">
      <c r="A5" s="197" t="s">
        <v>1006</v>
      </c>
      <c r="B5" s="197"/>
    </row>
    <row r="6" spans="1:7" ht="15" x14ac:dyDescent="0.3">
      <c r="A6" s="197"/>
      <c r="B6" s="197"/>
      <c r="F6" s="935" t="s">
        <v>1085</v>
      </c>
      <c r="G6" s="935"/>
    </row>
    <row r="7" spans="1:7" ht="42" customHeight="1" x14ac:dyDescent="0.2">
      <c r="A7" s="198" t="s">
        <v>2</v>
      </c>
      <c r="B7" s="198" t="s">
        <v>3</v>
      </c>
      <c r="C7" s="302" t="s">
        <v>638</v>
      </c>
      <c r="D7" s="302" t="s">
        <v>639</v>
      </c>
      <c r="E7" s="302" t="s">
        <v>640</v>
      </c>
      <c r="F7" s="302" t="s">
        <v>641</v>
      </c>
      <c r="G7" s="284" t="s">
        <v>642</v>
      </c>
    </row>
    <row r="8" spans="1:7" s="194" customFormat="1" ht="15" x14ac:dyDescent="0.25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</row>
    <row r="9" spans="1:7" s="194" customFormat="1" ht="18" x14ac:dyDescent="0.25">
      <c r="A9" s="428">
        <v>1</v>
      </c>
      <c r="B9" s="429" t="s">
        <v>950</v>
      </c>
      <c r="C9" s="554">
        <v>307340</v>
      </c>
      <c r="D9" s="554">
        <v>304965</v>
      </c>
      <c r="E9" s="554">
        <v>1150</v>
      </c>
      <c r="F9" s="554">
        <v>1225</v>
      </c>
      <c r="G9" s="554">
        <v>0</v>
      </c>
    </row>
    <row r="10" spans="1:7" s="194" customFormat="1" ht="18" x14ac:dyDescent="0.25">
      <c r="A10" s="428">
        <v>2</v>
      </c>
      <c r="B10" s="429" t="s">
        <v>951</v>
      </c>
      <c r="C10" s="554">
        <v>126902</v>
      </c>
      <c r="D10" s="554">
        <v>126371</v>
      </c>
      <c r="E10" s="554">
        <v>354</v>
      </c>
      <c r="F10" s="554">
        <v>177</v>
      </c>
      <c r="G10" s="554">
        <v>0</v>
      </c>
    </row>
    <row r="11" spans="1:7" s="194" customFormat="1" ht="18" x14ac:dyDescent="0.25">
      <c r="A11" s="428">
        <v>3</v>
      </c>
      <c r="B11" s="429" t="s">
        <v>952</v>
      </c>
      <c r="C11" s="554">
        <v>195337</v>
      </c>
      <c r="D11" s="554">
        <v>194552</v>
      </c>
      <c r="E11" s="554">
        <v>535</v>
      </c>
      <c r="F11" s="554">
        <v>250</v>
      </c>
      <c r="G11" s="554">
        <v>0</v>
      </c>
    </row>
    <row r="12" spans="1:7" s="194" customFormat="1" ht="18" x14ac:dyDescent="0.25">
      <c r="A12" s="428">
        <v>4</v>
      </c>
      <c r="B12" s="429" t="s">
        <v>953</v>
      </c>
      <c r="C12" s="554">
        <v>120321</v>
      </c>
      <c r="D12" s="554">
        <v>119833</v>
      </c>
      <c r="E12" s="554">
        <v>323</v>
      </c>
      <c r="F12" s="554">
        <v>165</v>
      </c>
      <c r="G12" s="554">
        <v>0</v>
      </c>
    </row>
    <row r="13" spans="1:7" s="194" customFormat="1" ht="18" x14ac:dyDescent="0.25">
      <c r="A13" s="428">
        <v>5</v>
      </c>
      <c r="B13" s="429" t="s">
        <v>954</v>
      </c>
      <c r="C13" s="554">
        <v>454826</v>
      </c>
      <c r="D13" s="554">
        <v>452640</v>
      </c>
      <c r="E13" s="554">
        <v>1236</v>
      </c>
      <c r="F13" s="554">
        <v>950</v>
      </c>
      <c r="G13" s="554">
        <v>0</v>
      </c>
    </row>
    <row r="14" spans="1:7" s="194" customFormat="1" ht="18" x14ac:dyDescent="0.25">
      <c r="A14" s="428">
        <v>6</v>
      </c>
      <c r="B14" s="429" t="s">
        <v>955</v>
      </c>
      <c r="C14" s="554">
        <v>110930</v>
      </c>
      <c r="D14" s="554">
        <v>110546</v>
      </c>
      <c r="E14" s="554">
        <v>256</v>
      </c>
      <c r="F14" s="554">
        <v>128</v>
      </c>
      <c r="G14" s="554">
        <v>0</v>
      </c>
    </row>
    <row r="15" spans="1:7" s="194" customFormat="1" ht="18" x14ac:dyDescent="0.25">
      <c r="A15" s="428">
        <v>7</v>
      </c>
      <c r="B15" s="446" t="s">
        <v>956</v>
      </c>
      <c r="C15" s="554">
        <v>230755</v>
      </c>
      <c r="D15" s="554">
        <v>230674</v>
      </c>
      <c r="E15" s="555">
        <v>81</v>
      </c>
      <c r="F15" s="555">
        <v>0</v>
      </c>
      <c r="G15" s="555">
        <v>0</v>
      </c>
    </row>
    <row r="16" spans="1:7" s="194" customFormat="1" ht="18" x14ac:dyDescent="0.25">
      <c r="A16" s="428">
        <v>8</v>
      </c>
      <c r="B16" s="429" t="s">
        <v>957</v>
      </c>
      <c r="C16" s="554">
        <v>69403</v>
      </c>
      <c r="D16" s="554">
        <v>68423</v>
      </c>
      <c r="E16" s="554">
        <v>554</v>
      </c>
      <c r="F16" s="554">
        <v>426</v>
      </c>
      <c r="G16" s="554">
        <v>0</v>
      </c>
    </row>
    <row r="17" spans="1:7" s="194" customFormat="1" ht="18" x14ac:dyDescent="0.25">
      <c r="A17" s="428">
        <v>9</v>
      </c>
      <c r="B17" s="429" t="s">
        <v>958</v>
      </c>
      <c r="C17" s="554">
        <v>113939</v>
      </c>
      <c r="D17" s="554">
        <v>113525</v>
      </c>
      <c r="E17" s="554">
        <v>239</v>
      </c>
      <c r="F17" s="554">
        <v>175</v>
      </c>
      <c r="G17" s="554">
        <v>0</v>
      </c>
    </row>
    <row r="18" spans="1:7" s="194" customFormat="1" ht="18" x14ac:dyDescent="0.25">
      <c r="A18" s="428">
        <v>10</v>
      </c>
      <c r="B18" s="446" t="s">
        <v>959</v>
      </c>
      <c r="C18" s="554">
        <v>348436</v>
      </c>
      <c r="D18" s="554">
        <v>347086</v>
      </c>
      <c r="E18" s="555">
        <v>0</v>
      </c>
      <c r="F18" s="555">
        <v>1350</v>
      </c>
      <c r="G18" s="555">
        <v>0</v>
      </c>
    </row>
    <row r="19" spans="1:7" s="194" customFormat="1" ht="18" x14ac:dyDescent="0.25">
      <c r="A19" s="428">
        <v>11</v>
      </c>
      <c r="B19" s="446" t="s">
        <v>960</v>
      </c>
      <c r="C19" s="554">
        <v>42334</v>
      </c>
      <c r="D19" s="554">
        <v>42149</v>
      </c>
      <c r="E19" s="555">
        <v>120</v>
      </c>
      <c r="F19" s="555">
        <v>65</v>
      </c>
      <c r="G19" s="555">
        <v>0</v>
      </c>
    </row>
    <row r="20" spans="1:7" s="194" customFormat="1" ht="18" x14ac:dyDescent="0.25">
      <c r="A20" s="428">
        <v>12</v>
      </c>
      <c r="B20" s="447" t="s">
        <v>961</v>
      </c>
      <c r="C20" s="554">
        <v>65372</v>
      </c>
      <c r="D20" s="554">
        <v>65372</v>
      </c>
      <c r="E20" s="555">
        <v>0</v>
      </c>
      <c r="F20" s="555">
        <v>0</v>
      </c>
      <c r="G20" s="555">
        <v>0</v>
      </c>
    </row>
    <row r="21" spans="1:7" s="194" customFormat="1" ht="18" x14ac:dyDescent="0.25">
      <c r="A21" s="428">
        <v>13</v>
      </c>
      <c r="B21" s="446" t="s">
        <v>962</v>
      </c>
      <c r="C21" s="554">
        <v>126661</v>
      </c>
      <c r="D21" s="554">
        <v>126151</v>
      </c>
      <c r="E21" s="556">
        <v>345</v>
      </c>
      <c r="F21" s="556">
        <v>165</v>
      </c>
      <c r="G21" s="555">
        <v>0</v>
      </c>
    </row>
    <row r="22" spans="1:7" s="194" customFormat="1" ht="18" x14ac:dyDescent="0.25">
      <c r="A22" s="428">
        <v>14</v>
      </c>
      <c r="B22" s="446" t="s">
        <v>963</v>
      </c>
      <c r="C22" s="554">
        <v>118420</v>
      </c>
      <c r="D22" s="554">
        <v>118420</v>
      </c>
      <c r="E22" s="555">
        <v>0</v>
      </c>
      <c r="F22" s="555">
        <v>0</v>
      </c>
      <c r="G22" s="555">
        <v>0</v>
      </c>
    </row>
    <row r="23" spans="1:7" s="194" customFormat="1" ht="18" x14ac:dyDescent="0.25">
      <c r="A23" s="428">
        <v>15</v>
      </c>
      <c r="B23" s="429" t="s">
        <v>964</v>
      </c>
      <c r="C23" s="554">
        <v>94967</v>
      </c>
      <c r="D23" s="554">
        <v>94516</v>
      </c>
      <c r="E23" s="554">
        <v>326</v>
      </c>
      <c r="F23" s="554">
        <v>125</v>
      </c>
      <c r="G23" s="554">
        <v>0</v>
      </c>
    </row>
    <row r="24" spans="1:7" s="194" customFormat="1" ht="18" x14ac:dyDescent="0.25">
      <c r="A24" s="428">
        <v>16</v>
      </c>
      <c r="B24" s="429" t="s">
        <v>965</v>
      </c>
      <c r="C24" s="554">
        <v>76399</v>
      </c>
      <c r="D24" s="554">
        <v>75902</v>
      </c>
      <c r="E24" s="554">
        <v>380</v>
      </c>
      <c r="F24" s="554">
        <v>117</v>
      </c>
      <c r="G24" s="554">
        <v>0</v>
      </c>
    </row>
    <row r="25" spans="1:7" s="194" customFormat="1" ht="18" x14ac:dyDescent="0.25">
      <c r="A25" s="428">
        <v>17</v>
      </c>
      <c r="B25" s="446" t="s">
        <v>967</v>
      </c>
      <c r="C25" s="554">
        <v>224082</v>
      </c>
      <c r="D25" s="554">
        <v>224082</v>
      </c>
      <c r="E25" s="557">
        <v>0</v>
      </c>
      <c r="F25" s="557">
        <v>0</v>
      </c>
      <c r="G25" s="557">
        <v>0</v>
      </c>
    </row>
    <row r="26" spans="1:7" s="194" customFormat="1" ht="18" x14ac:dyDescent="0.25">
      <c r="A26" s="428">
        <v>18</v>
      </c>
      <c r="B26" s="446" t="s">
        <v>993</v>
      </c>
      <c r="C26" s="554">
        <v>242206</v>
      </c>
      <c r="D26" s="554">
        <v>242206</v>
      </c>
      <c r="E26" s="557">
        <v>0</v>
      </c>
      <c r="F26" s="557">
        <v>0</v>
      </c>
      <c r="G26" s="557">
        <v>0</v>
      </c>
    </row>
    <row r="27" spans="1:7" s="194" customFormat="1" ht="18" x14ac:dyDescent="0.25">
      <c r="A27" s="428">
        <v>19</v>
      </c>
      <c r="B27" s="429" t="s">
        <v>968</v>
      </c>
      <c r="C27" s="554">
        <v>122422</v>
      </c>
      <c r="D27" s="554">
        <v>121808</v>
      </c>
      <c r="E27" s="558">
        <v>369</v>
      </c>
      <c r="F27" s="558">
        <v>245</v>
      </c>
      <c r="G27" s="558">
        <v>0</v>
      </c>
    </row>
    <row r="28" spans="1:7" s="194" customFormat="1" ht="18" x14ac:dyDescent="0.25">
      <c r="A28" s="428">
        <v>20</v>
      </c>
      <c r="B28" s="446" t="s">
        <v>969</v>
      </c>
      <c r="C28" s="554">
        <v>190272</v>
      </c>
      <c r="D28" s="554">
        <v>188055</v>
      </c>
      <c r="E28" s="557">
        <v>2217</v>
      </c>
      <c r="F28" s="557">
        <v>0</v>
      </c>
      <c r="G28" s="557">
        <v>0</v>
      </c>
    </row>
    <row r="29" spans="1:7" s="194" customFormat="1" ht="18" x14ac:dyDescent="0.25">
      <c r="A29" s="428">
        <v>21</v>
      </c>
      <c r="B29" s="429" t="s">
        <v>970</v>
      </c>
      <c r="C29" s="554">
        <v>87927</v>
      </c>
      <c r="D29" s="554">
        <v>87489</v>
      </c>
      <c r="E29" s="558">
        <v>328</v>
      </c>
      <c r="F29" s="558">
        <v>110</v>
      </c>
      <c r="G29" s="558">
        <v>0</v>
      </c>
    </row>
    <row r="30" spans="1:7" s="194" customFormat="1" ht="18" x14ac:dyDescent="0.25">
      <c r="A30" s="428">
        <v>22</v>
      </c>
      <c r="B30" s="429" t="s">
        <v>971</v>
      </c>
      <c r="C30" s="554">
        <v>61078</v>
      </c>
      <c r="D30" s="554">
        <v>8521</v>
      </c>
      <c r="E30" s="558">
        <v>52529</v>
      </c>
      <c r="F30" s="558">
        <v>28</v>
      </c>
      <c r="G30" s="558">
        <v>0</v>
      </c>
    </row>
    <row r="31" spans="1:7" s="194" customFormat="1" ht="18" x14ac:dyDescent="0.25">
      <c r="A31" s="428">
        <v>23</v>
      </c>
      <c r="B31" s="429" t="s">
        <v>972</v>
      </c>
      <c r="C31" s="554">
        <v>82140</v>
      </c>
      <c r="D31" s="554">
        <v>81879</v>
      </c>
      <c r="E31" s="558">
        <v>174</v>
      </c>
      <c r="F31" s="558">
        <v>87</v>
      </c>
      <c r="G31" s="558">
        <v>0</v>
      </c>
    </row>
    <row r="32" spans="1:7" s="194" customFormat="1" ht="18" x14ac:dyDescent="0.25">
      <c r="A32" s="428">
        <v>24</v>
      </c>
      <c r="B32" s="429" t="s">
        <v>973</v>
      </c>
      <c r="C32" s="554">
        <v>209509</v>
      </c>
      <c r="D32" s="554">
        <v>209509</v>
      </c>
      <c r="E32" s="558">
        <v>0</v>
      </c>
      <c r="F32" s="558">
        <v>0</v>
      </c>
      <c r="G32" s="558">
        <v>0</v>
      </c>
    </row>
    <row r="33" spans="1:9" s="194" customFormat="1" ht="18" x14ac:dyDescent="0.25">
      <c r="A33" s="428">
        <v>25</v>
      </c>
      <c r="B33" s="429" t="s">
        <v>974</v>
      </c>
      <c r="C33" s="554">
        <v>161163</v>
      </c>
      <c r="D33" s="554">
        <v>160323</v>
      </c>
      <c r="E33" s="558">
        <v>525</v>
      </c>
      <c r="F33" s="558">
        <v>315</v>
      </c>
      <c r="G33" s="558">
        <v>0</v>
      </c>
    </row>
    <row r="34" spans="1:9" s="194" customFormat="1" ht="18" x14ac:dyDescent="0.25">
      <c r="A34" s="428">
        <v>26</v>
      </c>
      <c r="B34" s="446" t="s">
        <v>975</v>
      </c>
      <c r="C34" s="554">
        <v>37617</v>
      </c>
      <c r="D34" s="554">
        <v>37153</v>
      </c>
      <c r="E34" s="557">
        <v>464</v>
      </c>
      <c r="F34" s="557">
        <v>0</v>
      </c>
      <c r="G34" s="557">
        <v>0</v>
      </c>
    </row>
    <row r="35" spans="1:9" s="194" customFormat="1" ht="18" x14ac:dyDescent="0.25">
      <c r="A35" s="428">
        <v>27</v>
      </c>
      <c r="B35" s="429" t="s">
        <v>976</v>
      </c>
      <c r="C35" s="554">
        <v>155755</v>
      </c>
      <c r="D35" s="554">
        <v>152742</v>
      </c>
      <c r="E35" s="558">
        <v>2583</v>
      </c>
      <c r="F35" s="558">
        <v>430</v>
      </c>
      <c r="G35" s="558">
        <v>0</v>
      </c>
    </row>
    <row r="36" spans="1:9" s="194" customFormat="1" ht="18" x14ac:dyDescent="0.25">
      <c r="A36" s="428">
        <v>28</v>
      </c>
      <c r="B36" s="446" t="s">
        <v>977</v>
      </c>
      <c r="C36" s="554">
        <v>184384</v>
      </c>
      <c r="D36" s="554">
        <v>184378</v>
      </c>
      <c r="E36" s="557">
        <v>0</v>
      </c>
      <c r="F36" s="557">
        <v>6</v>
      </c>
      <c r="G36" s="557">
        <v>0</v>
      </c>
    </row>
    <row r="37" spans="1:9" s="194" customFormat="1" ht="18" x14ac:dyDescent="0.25">
      <c r="A37" s="428">
        <v>29</v>
      </c>
      <c r="B37" s="446" t="s">
        <v>978</v>
      </c>
      <c r="C37" s="554">
        <v>276635</v>
      </c>
      <c r="D37" s="554">
        <v>276635</v>
      </c>
      <c r="E37" s="557">
        <v>0</v>
      </c>
      <c r="F37" s="557">
        <v>0</v>
      </c>
      <c r="G37" s="557">
        <v>0</v>
      </c>
    </row>
    <row r="38" spans="1:9" s="194" customFormat="1" ht="18" x14ac:dyDescent="0.25">
      <c r="A38" s="428">
        <v>30</v>
      </c>
      <c r="B38" s="446" t="s">
        <v>979</v>
      </c>
      <c r="C38" s="554">
        <v>158567</v>
      </c>
      <c r="D38" s="554">
        <v>157717</v>
      </c>
      <c r="E38" s="557">
        <v>0</v>
      </c>
      <c r="F38" s="557">
        <v>850</v>
      </c>
      <c r="G38" s="557">
        <v>0</v>
      </c>
    </row>
    <row r="39" spans="1:9" s="194" customFormat="1" ht="18" x14ac:dyDescent="0.25">
      <c r="A39" s="428">
        <v>31</v>
      </c>
      <c r="B39" s="446" t="s">
        <v>980</v>
      </c>
      <c r="C39" s="554">
        <v>72909</v>
      </c>
      <c r="D39" s="554">
        <v>72159</v>
      </c>
      <c r="E39" s="557">
        <v>0</v>
      </c>
      <c r="F39" s="557">
        <v>750</v>
      </c>
      <c r="G39" s="557">
        <v>0</v>
      </c>
    </row>
    <row r="40" spans="1:9" s="194" customFormat="1" ht="18" x14ac:dyDescent="0.25">
      <c r="A40" s="428">
        <v>32</v>
      </c>
      <c r="B40" s="446" t="s">
        <v>981</v>
      </c>
      <c r="C40" s="554">
        <v>168367</v>
      </c>
      <c r="D40" s="554">
        <v>168205</v>
      </c>
      <c r="E40" s="557">
        <v>0</v>
      </c>
      <c r="F40" s="557">
        <v>162</v>
      </c>
      <c r="G40" s="557" t="s">
        <v>1052</v>
      </c>
    </row>
    <row r="41" spans="1:9" s="194" customFormat="1" ht="18" x14ac:dyDescent="0.25">
      <c r="A41" s="428">
        <v>33</v>
      </c>
      <c r="B41" s="429" t="s">
        <v>982</v>
      </c>
      <c r="C41" s="554">
        <v>134913</v>
      </c>
      <c r="D41" s="554">
        <v>134262</v>
      </c>
      <c r="E41" s="558">
        <v>456</v>
      </c>
      <c r="F41" s="558">
        <v>195</v>
      </c>
      <c r="G41" s="558">
        <v>0</v>
      </c>
    </row>
    <row r="42" spans="1:9" s="194" customFormat="1" ht="15.75" x14ac:dyDescent="0.25">
      <c r="A42" s="948" t="s">
        <v>19</v>
      </c>
      <c r="B42" s="948"/>
      <c r="C42" s="558">
        <f>SUM(C9:C41)</f>
        <v>5172288</v>
      </c>
      <c r="D42" s="558">
        <f t="shared" ref="D42:G42" si="0">SUM(D9:D41)</f>
        <v>5098248</v>
      </c>
      <c r="E42" s="558">
        <f t="shared" si="0"/>
        <v>65544</v>
      </c>
      <c r="F42" s="558">
        <f t="shared" si="0"/>
        <v>8496</v>
      </c>
      <c r="G42" s="558">
        <f t="shared" si="0"/>
        <v>0</v>
      </c>
    </row>
    <row r="46" spans="1:9" ht="15" customHeight="1" x14ac:dyDescent="0.2">
      <c r="A46" s="303"/>
      <c r="B46" s="303"/>
      <c r="C46" s="303"/>
      <c r="D46" s="303"/>
      <c r="E46" s="947" t="s">
        <v>13</v>
      </c>
      <c r="F46" s="947"/>
      <c r="G46" s="304"/>
      <c r="H46" s="304"/>
      <c r="I46" s="304"/>
    </row>
    <row r="47" spans="1:9" ht="15" customHeight="1" x14ac:dyDescent="0.2">
      <c r="A47" s="303"/>
      <c r="B47" s="303"/>
      <c r="C47" s="303"/>
      <c r="D47" s="303"/>
      <c r="E47" s="947" t="s">
        <v>14</v>
      </c>
      <c r="F47" s="947"/>
      <c r="G47" s="304"/>
      <c r="H47" s="304"/>
      <c r="I47" s="304"/>
    </row>
    <row r="48" spans="1:9" ht="15" customHeight="1" x14ac:dyDescent="0.2">
      <c r="A48" s="303"/>
      <c r="B48" s="303"/>
      <c r="C48" s="303"/>
      <c r="D48" s="303"/>
      <c r="E48" s="947" t="s">
        <v>90</v>
      </c>
      <c r="F48" s="947"/>
      <c r="G48" s="304"/>
      <c r="H48" s="304"/>
      <c r="I48" s="304"/>
    </row>
    <row r="49" spans="1:13" x14ac:dyDescent="0.2">
      <c r="A49" s="303" t="s">
        <v>12</v>
      </c>
      <c r="C49" s="303"/>
      <c r="D49" s="303"/>
      <c r="E49" s="303"/>
      <c r="F49" s="305" t="s">
        <v>87</v>
      </c>
      <c r="G49" s="306"/>
      <c r="H49" s="303"/>
      <c r="I49" s="303"/>
    </row>
    <row r="50" spans="1:13" x14ac:dyDescent="0.2">
      <c r="A50" s="303"/>
      <c r="B50" s="303"/>
      <c r="C50" s="471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</sheetData>
  <sortState xmlns:xlrd2="http://schemas.microsoft.com/office/spreadsheetml/2017/richdata2" ref="A9:G41">
    <sortCondition ref="B9:B41"/>
  </sortState>
  <mergeCells count="8">
    <mergeCell ref="E48:F48"/>
    <mergeCell ref="A1:E1"/>
    <mergeCell ref="A2:F2"/>
    <mergeCell ref="A4:F4"/>
    <mergeCell ref="E46:F46"/>
    <mergeCell ref="E47:F47"/>
    <mergeCell ref="F6:G6"/>
    <mergeCell ref="A42:B42"/>
  </mergeCells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N51"/>
  <sheetViews>
    <sheetView topLeftCell="A21" zoomScale="90" zoomScaleNormal="90" zoomScaleSheetLayoutView="90" workbookViewId="0">
      <selection activeCell="F41" sqref="F41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4" customFormat="1" x14ac:dyDescent="0.2">
      <c r="E1" s="860"/>
      <c r="F1" s="860"/>
      <c r="G1" s="860"/>
      <c r="H1" s="860"/>
      <c r="I1" s="860"/>
      <c r="J1" s="131" t="s">
        <v>65</v>
      </c>
    </row>
    <row r="2" spans="1:14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4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4" customFormat="1" ht="14.25" customHeight="1" x14ac:dyDescent="0.2"/>
    <row r="5" spans="1:14" ht="31.5" customHeight="1" x14ac:dyDescent="0.25">
      <c r="A5" s="943" t="s">
        <v>803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"/>
    <row r="8" spans="1:14" x14ac:dyDescent="0.2">
      <c r="A8" s="863" t="s">
        <v>166</v>
      </c>
      <c r="B8" s="863"/>
      <c r="C8" s="31"/>
      <c r="H8" s="935" t="s">
        <v>1085</v>
      </c>
      <c r="I8" s="935"/>
      <c r="J8" s="935"/>
    </row>
    <row r="9" spans="1:14" x14ac:dyDescent="0.2">
      <c r="A9" s="939" t="s">
        <v>2</v>
      </c>
      <c r="B9" s="939" t="s">
        <v>3</v>
      </c>
      <c r="C9" s="875" t="s">
        <v>804</v>
      </c>
      <c r="D9" s="876"/>
      <c r="E9" s="876"/>
      <c r="F9" s="877"/>
      <c r="G9" s="875" t="s">
        <v>108</v>
      </c>
      <c r="H9" s="876"/>
      <c r="I9" s="876"/>
      <c r="J9" s="877"/>
      <c r="N9" s="21"/>
    </row>
    <row r="10" spans="1:14" ht="64.5" customHeight="1" x14ac:dyDescent="0.2">
      <c r="A10" s="939"/>
      <c r="B10" s="939"/>
      <c r="C10" s="5" t="s">
        <v>189</v>
      </c>
      <c r="D10" s="5" t="s">
        <v>17</v>
      </c>
      <c r="E10" s="337" t="s">
        <v>825</v>
      </c>
      <c r="F10" s="7" t="s">
        <v>205</v>
      </c>
      <c r="G10" s="5" t="s">
        <v>189</v>
      </c>
      <c r="H10" s="25" t="s">
        <v>18</v>
      </c>
      <c r="I10" s="101" t="s">
        <v>715</v>
      </c>
      <c r="J10" s="5" t="s">
        <v>716</v>
      </c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8">
        <v>8</v>
      </c>
      <c r="I11" s="5">
        <v>9</v>
      </c>
      <c r="J11" s="5">
        <v>10</v>
      </c>
    </row>
    <row r="12" spans="1:14" ht="15" x14ac:dyDescent="0.2">
      <c r="A12" s="550">
        <v>1</v>
      </c>
      <c r="B12" s="200" t="s">
        <v>950</v>
      </c>
      <c r="C12" s="550">
        <v>567</v>
      </c>
      <c r="D12" s="486">
        <v>154882</v>
      </c>
      <c r="E12" s="486">
        <v>248</v>
      </c>
      <c r="F12" s="486">
        <f>D12*E12</f>
        <v>38410736</v>
      </c>
      <c r="G12" s="200">
        <v>152</v>
      </c>
      <c r="H12" s="550">
        <v>33514074</v>
      </c>
      <c r="I12" s="550">
        <v>243</v>
      </c>
      <c r="J12" s="512">
        <f>H12/I12</f>
        <v>137918</v>
      </c>
    </row>
    <row r="13" spans="1:14" ht="15" x14ac:dyDescent="0.2">
      <c r="A13" s="550">
        <v>2</v>
      </c>
      <c r="B13" s="200" t="s">
        <v>951</v>
      </c>
      <c r="C13" s="550">
        <v>43</v>
      </c>
      <c r="D13" s="486">
        <v>59905</v>
      </c>
      <c r="E13" s="616">
        <v>248</v>
      </c>
      <c r="F13" s="553">
        <f t="shared" ref="F13:F44" si="0">D13*E13</f>
        <v>14856440</v>
      </c>
      <c r="G13" s="200">
        <v>58</v>
      </c>
      <c r="H13" s="550">
        <v>12470760</v>
      </c>
      <c r="I13" s="615">
        <v>243</v>
      </c>
      <c r="J13" s="512">
        <f t="shared" ref="J13:J44" si="1">H13/I13</f>
        <v>51320</v>
      </c>
    </row>
    <row r="14" spans="1:14" ht="15" x14ac:dyDescent="0.2">
      <c r="A14" s="550">
        <v>3</v>
      </c>
      <c r="B14" s="200" t="s">
        <v>952</v>
      </c>
      <c r="C14" s="550">
        <v>356</v>
      </c>
      <c r="D14" s="486">
        <v>95842</v>
      </c>
      <c r="E14" s="616">
        <v>248</v>
      </c>
      <c r="F14" s="553">
        <f t="shared" si="0"/>
        <v>23768816</v>
      </c>
      <c r="G14" s="200">
        <v>453</v>
      </c>
      <c r="H14" s="550">
        <v>22740183</v>
      </c>
      <c r="I14" s="615">
        <v>243</v>
      </c>
      <c r="J14" s="512">
        <f t="shared" si="1"/>
        <v>93581</v>
      </c>
    </row>
    <row r="15" spans="1:14" ht="15" x14ac:dyDescent="0.2">
      <c r="A15" s="550">
        <v>4</v>
      </c>
      <c r="B15" s="200" t="s">
        <v>953</v>
      </c>
      <c r="C15" s="550">
        <v>552</v>
      </c>
      <c r="D15" s="486">
        <v>68606</v>
      </c>
      <c r="E15" s="616">
        <v>248</v>
      </c>
      <c r="F15" s="553">
        <f t="shared" si="0"/>
        <v>17014288</v>
      </c>
      <c r="G15" s="200">
        <v>547</v>
      </c>
      <c r="H15" s="550">
        <v>16022934</v>
      </c>
      <c r="I15" s="615">
        <v>243</v>
      </c>
      <c r="J15" s="512">
        <f t="shared" si="1"/>
        <v>65938</v>
      </c>
    </row>
    <row r="16" spans="1:14" ht="15" x14ac:dyDescent="0.2">
      <c r="A16" s="550">
        <v>5</v>
      </c>
      <c r="B16" s="200" t="s">
        <v>954</v>
      </c>
      <c r="C16" s="550">
        <v>1255</v>
      </c>
      <c r="D16" s="486">
        <v>235344</v>
      </c>
      <c r="E16" s="616">
        <v>248</v>
      </c>
      <c r="F16" s="553">
        <f t="shared" si="0"/>
        <v>58365312</v>
      </c>
      <c r="G16" s="200">
        <v>1009</v>
      </c>
      <c r="H16" s="550">
        <v>53762778</v>
      </c>
      <c r="I16" s="615">
        <v>243</v>
      </c>
      <c r="J16" s="512">
        <f t="shared" si="1"/>
        <v>221246</v>
      </c>
    </row>
    <row r="17" spans="1:10" ht="15" x14ac:dyDescent="0.2">
      <c r="A17" s="550">
        <v>6</v>
      </c>
      <c r="B17" s="200" t="s">
        <v>955</v>
      </c>
      <c r="C17" s="550">
        <v>242</v>
      </c>
      <c r="D17" s="486">
        <v>63398</v>
      </c>
      <c r="E17" s="616">
        <v>248</v>
      </c>
      <c r="F17" s="553">
        <f t="shared" si="0"/>
        <v>15722704</v>
      </c>
      <c r="G17" s="200">
        <v>258</v>
      </c>
      <c r="H17" s="550">
        <v>14365431</v>
      </c>
      <c r="I17" s="615">
        <v>243</v>
      </c>
      <c r="J17" s="512">
        <f t="shared" si="1"/>
        <v>59117</v>
      </c>
    </row>
    <row r="18" spans="1:10" ht="15" x14ac:dyDescent="0.2">
      <c r="A18" s="550">
        <v>7</v>
      </c>
      <c r="B18" s="200" t="s">
        <v>956</v>
      </c>
      <c r="C18" s="550">
        <v>260</v>
      </c>
      <c r="D18" s="486">
        <v>110156</v>
      </c>
      <c r="E18" s="616">
        <v>248</v>
      </c>
      <c r="F18" s="553">
        <f t="shared" si="0"/>
        <v>27318688</v>
      </c>
      <c r="G18" s="200">
        <v>80</v>
      </c>
      <c r="H18" s="550">
        <v>24170481</v>
      </c>
      <c r="I18" s="615">
        <v>243</v>
      </c>
      <c r="J18" s="512">
        <f t="shared" si="1"/>
        <v>99467</v>
      </c>
    </row>
    <row r="19" spans="1:10" ht="15" x14ac:dyDescent="0.2">
      <c r="A19" s="550">
        <v>8</v>
      </c>
      <c r="B19" s="200" t="s">
        <v>957</v>
      </c>
      <c r="C19" s="550">
        <v>17</v>
      </c>
      <c r="D19" s="486">
        <v>37154</v>
      </c>
      <c r="E19" s="616">
        <v>248</v>
      </c>
      <c r="F19" s="553">
        <f t="shared" si="0"/>
        <v>9214192</v>
      </c>
      <c r="G19" s="200">
        <v>14</v>
      </c>
      <c r="H19" s="550">
        <v>7230951</v>
      </c>
      <c r="I19" s="615">
        <v>243</v>
      </c>
      <c r="J19" s="512">
        <f t="shared" si="1"/>
        <v>29757</v>
      </c>
    </row>
    <row r="20" spans="1:10" ht="15" x14ac:dyDescent="0.2">
      <c r="A20" s="550">
        <v>9</v>
      </c>
      <c r="B20" s="200" t="s">
        <v>1044</v>
      </c>
      <c r="C20" s="550">
        <v>819</v>
      </c>
      <c r="D20" s="486">
        <v>74801</v>
      </c>
      <c r="E20" s="616">
        <v>248</v>
      </c>
      <c r="F20" s="553">
        <f t="shared" si="0"/>
        <v>18550648</v>
      </c>
      <c r="G20" s="200">
        <v>834</v>
      </c>
      <c r="H20" s="550">
        <v>18174942</v>
      </c>
      <c r="I20" s="615">
        <v>243</v>
      </c>
      <c r="J20" s="512">
        <f t="shared" si="1"/>
        <v>74794</v>
      </c>
    </row>
    <row r="21" spans="1:10" ht="15" x14ac:dyDescent="0.2">
      <c r="A21" s="550">
        <v>10</v>
      </c>
      <c r="B21" s="200" t="s">
        <v>959</v>
      </c>
      <c r="C21" s="550">
        <v>789</v>
      </c>
      <c r="D21" s="486">
        <v>193105</v>
      </c>
      <c r="E21" s="616">
        <v>248</v>
      </c>
      <c r="F21" s="553">
        <f t="shared" si="0"/>
        <v>47890040</v>
      </c>
      <c r="G21" s="200">
        <v>808</v>
      </c>
      <c r="H21" s="550">
        <v>47970630</v>
      </c>
      <c r="I21" s="615">
        <v>243</v>
      </c>
      <c r="J21" s="512">
        <f t="shared" si="1"/>
        <v>197410</v>
      </c>
    </row>
    <row r="22" spans="1:10" ht="15" x14ac:dyDescent="0.2">
      <c r="A22" s="550">
        <v>11</v>
      </c>
      <c r="B22" s="200" t="s">
        <v>960</v>
      </c>
      <c r="C22" s="550">
        <v>254</v>
      </c>
      <c r="D22" s="486">
        <v>25955</v>
      </c>
      <c r="E22" s="616">
        <v>248</v>
      </c>
      <c r="F22" s="553">
        <f t="shared" si="0"/>
        <v>6436840</v>
      </c>
      <c r="G22" s="200">
        <v>254</v>
      </c>
      <c r="H22" s="550">
        <v>6093225</v>
      </c>
      <c r="I22" s="615">
        <v>243</v>
      </c>
      <c r="J22" s="512">
        <f t="shared" si="1"/>
        <v>25075</v>
      </c>
    </row>
    <row r="23" spans="1:10" ht="30" x14ac:dyDescent="0.2">
      <c r="A23" s="550">
        <v>12</v>
      </c>
      <c r="B23" s="200" t="s">
        <v>1045</v>
      </c>
      <c r="C23" s="550">
        <v>108</v>
      </c>
      <c r="D23" s="486">
        <v>31017</v>
      </c>
      <c r="E23" s="616">
        <v>248</v>
      </c>
      <c r="F23" s="553">
        <f t="shared" si="0"/>
        <v>7692216</v>
      </c>
      <c r="G23" s="200">
        <v>121</v>
      </c>
      <c r="H23" s="550">
        <v>7774299</v>
      </c>
      <c r="I23" s="615">
        <v>243</v>
      </c>
      <c r="J23" s="512">
        <f t="shared" si="1"/>
        <v>31993</v>
      </c>
    </row>
    <row r="24" spans="1:10" ht="15" x14ac:dyDescent="0.2">
      <c r="A24" s="550">
        <v>13</v>
      </c>
      <c r="B24" s="200" t="s">
        <v>962</v>
      </c>
      <c r="C24" s="550">
        <v>127</v>
      </c>
      <c r="D24" s="486">
        <v>63445</v>
      </c>
      <c r="E24" s="616">
        <v>248</v>
      </c>
      <c r="F24" s="553">
        <f t="shared" si="0"/>
        <v>15734360</v>
      </c>
      <c r="G24" s="200">
        <v>124</v>
      </c>
      <c r="H24" s="550">
        <v>14220360</v>
      </c>
      <c r="I24" s="615">
        <v>243</v>
      </c>
      <c r="J24" s="512">
        <f t="shared" si="1"/>
        <v>58520</v>
      </c>
    </row>
    <row r="25" spans="1:10" ht="15" x14ac:dyDescent="0.2">
      <c r="A25" s="550">
        <v>14</v>
      </c>
      <c r="B25" s="200" t="s">
        <v>1046</v>
      </c>
      <c r="C25" s="550">
        <v>59</v>
      </c>
      <c r="D25" s="486">
        <v>48067</v>
      </c>
      <c r="E25" s="616">
        <v>248</v>
      </c>
      <c r="F25" s="553">
        <f t="shared" si="0"/>
        <v>11920616</v>
      </c>
      <c r="G25" s="200">
        <v>56</v>
      </c>
      <c r="H25" s="550">
        <v>10900737</v>
      </c>
      <c r="I25" s="615">
        <v>243</v>
      </c>
      <c r="J25" s="512">
        <f t="shared" si="1"/>
        <v>44859</v>
      </c>
    </row>
    <row r="26" spans="1:10" ht="15" x14ac:dyDescent="0.2">
      <c r="A26" s="550">
        <v>15</v>
      </c>
      <c r="B26" s="200" t="s">
        <v>964</v>
      </c>
      <c r="C26" s="550">
        <v>24</v>
      </c>
      <c r="D26" s="486">
        <v>49769</v>
      </c>
      <c r="E26" s="616">
        <v>248</v>
      </c>
      <c r="F26" s="553">
        <f t="shared" si="0"/>
        <v>12342712</v>
      </c>
      <c r="G26" s="200">
        <v>27</v>
      </c>
      <c r="H26" s="550">
        <v>12951414</v>
      </c>
      <c r="I26" s="615">
        <v>243</v>
      </c>
      <c r="J26" s="512">
        <f t="shared" si="1"/>
        <v>53298</v>
      </c>
    </row>
    <row r="27" spans="1:10" ht="15" x14ac:dyDescent="0.2">
      <c r="A27" s="550">
        <v>16</v>
      </c>
      <c r="B27" s="200" t="s">
        <v>965</v>
      </c>
      <c r="C27" s="550">
        <v>111</v>
      </c>
      <c r="D27" s="486">
        <v>22086</v>
      </c>
      <c r="E27" s="616">
        <v>248</v>
      </c>
      <c r="F27" s="553">
        <f t="shared" si="0"/>
        <v>5477328</v>
      </c>
      <c r="G27" s="200">
        <v>106</v>
      </c>
      <c r="H27" s="550">
        <v>6553467</v>
      </c>
      <c r="I27" s="615">
        <v>243</v>
      </c>
      <c r="J27" s="512">
        <f t="shared" si="1"/>
        <v>26969</v>
      </c>
    </row>
    <row r="28" spans="1:10" ht="15" x14ac:dyDescent="0.2">
      <c r="A28" s="550">
        <v>17</v>
      </c>
      <c r="B28" s="200" t="s">
        <v>967</v>
      </c>
      <c r="C28" s="550">
        <v>567</v>
      </c>
      <c r="D28" s="486">
        <v>101533</v>
      </c>
      <c r="E28" s="616">
        <v>248</v>
      </c>
      <c r="F28" s="553">
        <f t="shared" si="0"/>
        <v>25180184</v>
      </c>
      <c r="G28" s="200">
        <v>625</v>
      </c>
      <c r="H28" s="550">
        <v>27265086</v>
      </c>
      <c r="I28" s="615">
        <v>243</v>
      </c>
      <c r="J28" s="512">
        <f t="shared" si="1"/>
        <v>112202</v>
      </c>
    </row>
    <row r="29" spans="1:10" ht="15" x14ac:dyDescent="0.2">
      <c r="A29" s="550">
        <v>18</v>
      </c>
      <c r="B29" s="200" t="s">
        <v>993</v>
      </c>
      <c r="C29" s="550">
        <v>226</v>
      </c>
      <c r="D29" s="486">
        <v>116568</v>
      </c>
      <c r="E29" s="616">
        <v>248</v>
      </c>
      <c r="F29" s="553">
        <f t="shared" si="0"/>
        <v>28908864</v>
      </c>
      <c r="G29" s="200">
        <v>235</v>
      </c>
      <c r="H29" s="550">
        <v>27014067</v>
      </c>
      <c r="I29" s="615">
        <v>243</v>
      </c>
      <c r="J29" s="512">
        <f t="shared" si="1"/>
        <v>111169</v>
      </c>
    </row>
    <row r="30" spans="1:10" ht="15" x14ac:dyDescent="0.2">
      <c r="A30" s="550">
        <v>19</v>
      </c>
      <c r="B30" s="200" t="s">
        <v>1047</v>
      </c>
      <c r="C30" s="550">
        <v>697</v>
      </c>
      <c r="D30" s="486">
        <v>76848</v>
      </c>
      <c r="E30" s="616">
        <v>248</v>
      </c>
      <c r="F30" s="553">
        <f t="shared" si="0"/>
        <v>19058304</v>
      </c>
      <c r="G30" s="200">
        <v>680</v>
      </c>
      <c r="H30" s="550">
        <v>17877753</v>
      </c>
      <c r="I30" s="615">
        <v>243</v>
      </c>
      <c r="J30" s="512">
        <f t="shared" si="1"/>
        <v>73571</v>
      </c>
    </row>
    <row r="31" spans="1:10" ht="15" x14ac:dyDescent="0.2">
      <c r="A31" s="550">
        <v>20</v>
      </c>
      <c r="B31" s="200" t="s">
        <v>969</v>
      </c>
      <c r="C31" s="550">
        <v>146</v>
      </c>
      <c r="D31" s="486">
        <v>103079</v>
      </c>
      <c r="E31" s="616">
        <v>248</v>
      </c>
      <c r="F31" s="553">
        <f t="shared" si="0"/>
        <v>25563592</v>
      </c>
      <c r="G31" s="200">
        <v>219</v>
      </c>
      <c r="H31" s="550">
        <v>18940878</v>
      </c>
      <c r="I31" s="615">
        <v>243</v>
      </c>
      <c r="J31" s="512">
        <f t="shared" si="1"/>
        <v>77946</v>
      </c>
    </row>
    <row r="32" spans="1:10" ht="15.75" customHeight="1" x14ac:dyDescent="0.2">
      <c r="A32" s="550">
        <v>21</v>
      </c>
      <c r="B32" s="200" t="s">
        <v>970</v>
      </c>
      <c r="C32" s="550">
        <v>27</v>
      </c>
      <c r="D32" s="486">
        <v>42574</v>
      </c>
      <c r="E32" s="616">
        <v>248</v>
      </c>
      <c r="F32" s="553">
        <f t="shared" si="0"/>
        <v>10558352</v>
      </c>
      <c r="G32" s="200">
        <v>44</v>
      </c>
      <c r="H32" s="550">
        <v>10150110</v>
      </c>
      <c r="I32" s="615">
        <v>243</v>
      </c>
      <c r="J32" s="512">
        <f t="shared" si="1"/>
        <v>41770</v>
      </c>
    </row>
    <row r="33" spans="1:10" ht="12.75" customHeight="1" x14ac:dyDescent="0.2">
      <c r="A33" s="550">
        <v>22</v>
      </c>
      <c r="B33" s="200" t="s">
        <v>971</v>
      </c>
      <c r="C33" s="550">
        <v>250</v>
      </c>
      <c r="D33" s="486">
        <v>44393</v>
      </c>
      <c r="E33" s="616">
        <v>248</v>
      </c>
      <c r="F33" s="553">
        <f t="shared" si="0"/>
        <v>11009464</v>
      </c>
      <c r="G33" s="200">
        <v>322</v>
      </c>
      <c r="H33" s="550">
        <v>9423054</v>
      </c>
      <c r="I33" s="615">
        <v>243</v>
      </c>
      <c r="J33" s="512">
        <f t="shared" si="1"/>
        <v>38778</v>
      </c>
    </row>
    <row r="34" spans="1:10" ht="12.75" customHeight="1" x14ac:dyDescent="0.2">
      <c r="A34" s="550">
        <v>23</v>
      </c>
      <c r="B34" s="200" t="s">
        <v>972</v>
      </c>
      <c r="C34" s="550">
        <v>271</v>
      </c>
      <c r="D34" s="486">
        <v>34591</v>
      </c>
      <c r="E34" s="616">
        <v>248</v>
      </c>
      <c r="F34" s="553">
        <f t="shared" si="0"/>
        <v>8578568</v>
      </c>
      <c r="G34" s="200">
        <v>273</v>
      </c>
      <c r="H34" s="550">
        <v>8836209</v>
      </c>
      <c r="I34" s="615">
        <v>243</v>
      </c>
      <c r="J34" s="512">
        <f t="shared" si="1"/>
        <v>36363</v>
      </c>
    </row>
    <row r="35" spans="1:10" ht="15" x14ac:dyDescent="0.2">
      <c r="A35" s="550">
        <v>24</v>
      </c>
      <c r="B35" s="200" t="s">
        <v>973</v>
      </c>
      <c r="C35" s="550">
        <v>618</v>
      </c>
      <c r="D35" s="486">
        <v>117999</v>
      </c>
      <c r="E35" s="616">
        <v>248</v>
      </c>
      <c r="F35" s="553">
        <f t="shared" si="0"/>
        <v>29263752</v>
      </c>
      <c r="G35" s="200">
        <v>618</v>
      </c>
      <c r="H35" s="550">
        <v>29043117</v>
      </c>
      <c r="I35" s="615">
        <v>243</v>
      </c>
      <c r="J35" s="512">
        <f t="shared" si="1"/>
        <v>119519</v>
      </c>
    </row>
    <row r="36" spans="1:10" ht="15" x14ac:dyDescent="0.2">
      <c r="A36" s="550">
        <v>25</v>
      </c>
      <c r="B36" s="200" t="s">
        <v>974</v>
      </c>
      <c r="C36" s="550">
        <v>172</v>
      </c>
      <c r="D36" s="486">
        <v>80600</v>
      </c>
      <c r="E36" s="616">
        <v>248</v>
      </c>
      <c r="F36" s="553">
        <f t="shared" si="0"/>
        <v>19988800</v>
      </c>
      <c r="G36" s="200">
        <v>188</v>
      </c>
      <c r="H36" s="550">
        <v>16905024</v>
      </c>
      <c r="I36" s="615">
        <v>243</v>
      </c>
      <c r="J36" s="512">
        <f t="shared" si="1"/>
        <v>69568</v>
      </c>
    </row>
    <row r="37" spans="1:10" ht="15" x14ac:dyDescent="0.2">
      <c r="A37" s="550">
        <v>26</v>
      </c>
      <c r="B37" s="200" t="s">
        <v>975</v>
      </c>
      <c r="C37" s="550">
        <v>85</v>
      </c>
      <c r="D37" s="486">
        <v>22799</v>
      </c>
      <c r="E37" s="616">
        <v>248</v>
      </c>
      <c r="F37" s="553">
        <f t="shared" si="0"/>
        <v>5654152</v>
      </c>
      <c r="G37" s="200">
        <v>62</v>
      </c>
      <c r="H37" s="550">
        <v>3935628</v>
      </c>
      <c r="I37" s="615">
        <v>243</v>
      </c>
      <c r="J37" s="512">
        <f t="shared" si="1"/>
        <v>16196</v>
      </c>
    </row>
    <row r="38" spans="1:10" ht="15" x14ac:dyDescent="0.2">
      <c r="A38" s="550">
        <v>27</v>
      </c>
      <c r="B38" s="200" t="s">
        <v>976</v>
      </c>
      <c r="C38" s="550">
        <v>43</v>
      </c>
      <c r="D38" s="486">
        <v>77993</v>
      </c>
      <c r="E38" s="616">
        <v>248</v>
      </c>
      <c r="F38" s="553">
        <f t="shared" si="0"/>
        <v>19342264</v>
      </c>
      <c r="G38" s="200">
        <v>48</v>
      </c>
      <c r="H38" s="550">
        <v>18214065</v>
      </c>
      <c r="I38" s="615">
        <v>243</v>
      </c>
      <c r="J38" s="512">
        <f t="shared" si="1"/>
        <v>74955</v>
      </c>
    </row>
    <row r="39" spans="1:10" ht="15" x14ac:dyDescent="0.2">
      <c r="A39" s="550">
        <v>28</v>
      </c>
      <c r="B39" s="200" t="s">
        <v>977</v>
      </c>
      <c r="C39" s="550">
        <v>436</v>
      </c>
      <c r="D39" s="486">
        <v>90707</v>
      </c>
      <c r="E39" s="616">
        <v>248</v>
      </c>
      <c r="F39" s="553">
        <f t="shared" si="0"/>
        <v>22495336</v>
      </c>
      <c r="G39" s="200">
        <v>446</v>
      </c>
      <c r="H39" s="550">
        <v>21786894</v>
      </c>
      <c r="I39" s="615">
        <v>243</v>
      </c>
      <c r="J39" s="512">
        <f t="shared" si="1"/>
        <v>89658</v>
      </c>
    </row>
    <row r="40" spans="1:10" ht="15" x14ac:dyDescent="0.2">
      <c r="A40" s="550">
        <v>29</v>
      </c>
      <c r="B40" s="200" t="s">
        <v>978</v>
      </c>
      <c r="C40" s="550">
        <v>564</v>
      </c>
      <c r="D40" s="486">
        <v>95701</v>
      </c>
      <c r="E40" s="616">
        <v>248</v>
      </c>
      <c r="F40" s="553">
        <f t="shared" si="0"/>
        <v>23733848</v>
      </c>
      <c r="G40" s="200">
        <v>528</v>
      </c>
      <c r="H40" s="550">
        <v>29097306</v>
      </c>
      <c r="I40" s="615">
        <v>243</v>
      </c>
      <c r="J40" s="512">
        <f t="shared" si="1"/>
        <v>119742</v>
      </c>
    </row>
    <row r="41" spans="1:10" ht="15" x14ac:dyDescent="0.2">
      <c r="A41" s="550">
        <v>30</v>
      </c>
      <c r="B41" s="200" t="s">
        <v>979</v>
      </c>
      <c r="C41" s="550">
        <v>71</v>
      </c>
      <c r="D41" s="486">
        <v>65139</v>
      </c>
      <c r="E41" s="616">
        <v>248</v>
      </c>
      <c r="F41" s="553">
        <f t="shared" si="0"/>
        <v>16154472</v>
      </c>
      <c r="G41" s="200">
        <v>104</v>
      </c>
      <c r="H41" s="550">
        <v>16687296</v>
      </c>
      <c r="I41" s="615">
        <v>243</v>
      </c>
      <c r="J41" s="512">
        <f t="shared" si="1"/>
        <v>68672</v>
      </c>
    </row>
    <row r="42" spans="1:10" ht="15" x14ac:dyDescent="0.2">
      <c r="A42" s="550">
        <v>31</v>
      </c>
      <c r="B42" s="200" t="s">
        <v>980</v>
      </c>
      <c r="C42" s="550">
        <v>487</v>
      </c>
      <c r="D42" s="486">
        <v>45547</v>
      </c>
      <c r="E42" s="616">
        <v>248</v>
      </c>
      <c r="F42" s="553">
        <f t="shared" si="0"/>
        <v>11295656</v>
      </c>
      <c r="G42" s="200">
        <v>483</v>
      </c>
      <c r="H42" s="550">
        <v>11099754</v>
      </c>
      <c r="I42" s="615">
        <v>243</v>
      </c>
      <c r="J42" s="512">
        <f t="shared" si="1"/>
        <v>45678</v>
      </c>
    </row>
    <row r="43" spans="1:10" ht="15" x14ac:dyDescent="0.2">
      <c r="A43" s="550">
        <v>32</v>
      </c>
      <c r="B43" s="200" t="s">
        <v>981</v>
      </c>
      <c r="C43" s="550">
        <v>643</v>
      </c>
      <c r="D43" s="486">
        <v>78220</v>
      </c>
      <c r="E43" s="616">
        <v>248</v>
      </c>
      <c r="F43" s="553">
        <f t="shared" si="0"/>
        <v>19398560</v>
      </c>
      <c r="G43" s="200">
        <v>542</v>
      </c>
      <c r="H43" s="550">
        <v>20753415</v>
      </c>
      <c r="I43" s="615">
        <v>243</v>
      </c>
      <c r="J43" s="512">
        <f t="shared" si="1"/>
        <v>85405</v>
      </c>
    </row>
    <row r="44" spans="1:10" ht="15" x14ac:dyDescent="0.2">
      <c r="A44" s="550">
        <v>33</v>
      </c>
      <c r="B44" s="200" t="s">
        <v>982</v>
      </c>
      <c r="C44" s="550">
        <v>534</v>
      </c>
      <c r="D44" s="486">
        <v>77186</v>
      </c>
      <c r="E44" s="616">
        <v>248</v>
      </c>
      <c r="F44" s="553">
        <f t="shared" si="0"/>
        <v>19142128</v>
      </c>
      <c r="G44" s="200">
        <v>440</v>
      </c>
      <c r="H44" s="550">
        <v>17349714</v>
      </c>
      <c r="I44" s="615">
        <v>243</v>
      </c>
      <c r="J44" s="512">
        <f t="shared" si="1"/>
        <v>71398</v>
      </c>
    </row>
    <row r="45" spans="1:10" ht="15" x14ac:dyDescent="0.2">
      <c r="A45" s="939" t="s">
        <v>19</v>
      </c>
      <c r="B45" s="939"/>
      <c r="C45" s="483">
        <f t="shared" ref="C45:F45" si="2">SUM(C12:C44)</f>
        <v>11420</v>
      </c>
      <c r="D45" s="550">
        <f t="shared" si="2"/>
        <v>2605009</v>
      </c>
      <c r="E45" s="550">
        <v>248</v>
      </c>
      <c r="F45" s="550">
        <f t="shared" si="2"/>
        <v>646042232</v>
      </c>
      <c r="G45" s="200">
        <f>SUM(G12:G44)</f>
        <v>10758</v>
      </c>
      <c r="H45" s="200">
        <f t="shared" ref="H45:J45" si="3">SUM(H12:H44)</f>
        <v>613296036</v>
      </c>
      <c r="I45" s="200">
        <v>243</v>
      </c>
      <c r="J45" s="200">
        <f t="shared" si="3"/>
        <v>2523852</v>
      </c>
    </row>
    <row r="46" spans="1:10" x14ac:dyDescent="0.2">
      <c r="A46" s="11"/>
      <c r="B46" s="30"/>
      <c r="C46" s="30"/>
      <c r="D46" s="106"/>
      <c r="E46" s="21"/>
      <c r="F46" s="21"/>
      <c r="G46" s="21"/>
      <c r="H46" s="21"/>
      <c r="I46" s="21"/>
      <c r="J46" s="21"/>
    </row>
    <row r="47" spans="1:10" x14ac:dyDescent="0.2">
      <c r="A47" s="949" t="s">
        <v>717</v>
      </c>
      <c r="B47" s="949"/>
      <c r="C47" s="949"/>
      <c r="D47" s="949"/>
      <c r="E47" s="949"/>
      <c r="F47" s="949"/>
      <c r="G47" s="949"/>
      <c r="H47" s="949"/>
      <c r="I47" s="21"/>
      <c r="J47" s="21"/>
    </row>
    <row r="48" spans="1:10" x14ac:dyDescent="0.2">
      <c r="A48" s="11"/>
      <c r="B48" s="30"/>
      <c r="C48" s="30"/>
      <c r="D48" s="21"/>
      <c r="E48" s="21"/>
      <c r="F48" s="21"/>
      <c r="G48" s="21"/>
      <c r="H48" s="21"/>
      <c r="I48" s="21"/>
      <c r="J48" s="21"/>
    </row>
    <row r="49" spans="1:10" ht="15.75" x14ac:dyDescent="0.2">
      <c r="A49" s="14" t="s">
        <v>12</v>
      </c>
      <c r="B49" s="14"/>
      <c r="C49" s="14"/>
      <c r="D49" s="14"/>
      <c r="E49" s="14"/>
      <c r="F49" s="14"/>
      <c r="G49" s="14"/>
      <c r="H49" s="934" t="s">
        <v>1048</v>
      </c>
      <c r="I49" s="934"/>
      <c r="J49" s="934"/>
    </row>
    <row r="50" spans="1:10" ht="15.75" x14ac:dyDescent="0.2">
      <c r="A50" s="484"/>
      <c r="B50" s="484"/>
      <c r="C50" s="484"/>
      <c r="D50" s="484"/>
      <c r="E50" s="484"/>
      <c r="F50" s="484"/>
      <c r="G50" s="484"/>
      <c r="H50" s="934" t="s">
        <v>481</v>
      </c>
      <c r="I50" s="934"/>
      <c r="J50" s="934"/>
    </row>
    <row r="51" spans="1:10" ht="15.75" x14ac:dyDescent="0.2">
      <c r="A51" s="484"/>
      <c r="B51" s="484"/>
      <c r="C51" s="484"/>
      <c r="D51" s="484"/>
      <c r="E51" s="484"/>
      <c r="F51" s="484"/>
      <c r="G51" s="484"/>
      <c r="H51" s="934" t="s">
        <v>1043</v>
      </c>
      <c r="I51" s="934"/>
      <c r="J51" s="934"/>
    </row>
  </sheetData>
  <sortState xmlns:xlrd2="http://schemas.microsoft.com/office/spreadsheetml/2017/richdata2" ref="A12:J44">
    <sortCondition ref="B12:B44"/>
  </sortState>
  <mergeCells count="15">
    <mergeCell ref="A47:H47"/>
    <mergeCell ref="H49:J49"/>
    <mergeCell ref="H50:J50"/>
    <mergeCell ref="H51:J51"/>
    <mergeCell ref="A45:B45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P46"/>
  <sheetViews>
    <sheetView topLeftCell="A13" zoomScale="80" zoomScaleNormal="80" zoomScaleSheetLayoutView="90" workbookViewId="0">
      <selection activeCell="M36" sqref="M36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60"/>
      <c r="F1" s="860"/>
      <c r="G1" s="860"/>
      <c r="H1" s="860"/>
      <c r="I1" s="860"/>
      <c r="J1" s="131" t="s">
        <v>366</v>
      </c>
    </row>
    <row r="2" spans="1:16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6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6" customFormat="1" ht="14.25" customHeight="1" x14ac:dyDescent="0.2"/>
    <row r="5" spans="1:16" ht="15.75" x14ac:dyDescent="0.25">
      <c r="A5" s="943" t="s">
        <v>805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863" t="s">
        <v>166</v>
      </c>
      <c r="B8" s="863"/>
      <c r="C8" s="31"/>
      <c r="H8" s="935" t="s">
        <v>1085</v>
      </c>
      <c r="I8" s="935"/>
      <c r="J8" s="935"/>
    </row>
    <row r="9" spans="1:16" x14ac:dyDescent="0.2">
      <c r="A9" s="939" t="s">
        <v>2</v>
      </c>
      <c r="B9" s="939" t="s">
        <v>3</v>
      </c>
      <c r="C9" s="875" t="s">
        <v>804</v>
      </c>
      <c r="D9" s="876"/>
      <c r="E9" s="876"/>
      <c r="F9" s="877"/>
      <c r="G9" s="875" t="s">
        <v>108</v>
      </c>
      <c r="H9" s="876"/>
      <c r="I9" s="876"/>
      <c r="J9" s="877"/>
      <c r="O9" s="18"/>
      <c r="P9" s="21"/>
    </row>
    <row r="10" spans="1:16" ht="63.75" x14ac:dyDescent="0.2">
      <c r="A10" s="939"/>
      <c r="B10" s="939"/>
      <c r="C10" s="5" t="s">
        <v>189</v>
      </c>
      <c r="D10" s="5" t="s">
        <v>17</v>
      </c>
      <c r="E10" s="254" t="s">
        <v>825</v>
      </c>
      <c r="F10" s="7" t="s">
        <v>205</v>
      </c>
      <c r="G10" s="5" t="s">
        <v>189</v>
      </c>
      <c r="H10" s="25" t="s">
        <v>18</v>
      </c>
      <c r="I10" s="101" t="s">
        <v>715</v>
      </c>
      <c r="J10" s="5" t="s">
        <v>716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8">
        <v>8</v>
      </c>
      <c r="I11" s="5">
        <v>9</v>
      </c>
      <c r="J11" s="483">
        <v>10</v>
      </c>
    </row>
    <row r="12" spans="1:16" x14ac:dyDescent="0.2">
      <c r="A12" s="550">
        <v>1</v>
      </c>
      <c r="B12" s="511" t="s">
        <v>950</v>
      </c>
      <c r="C12" s="550">
        <v>730</v>
      </c>
      <c r="D12" s="573">
        <v>106014</v>
      </c>
      <c r="E12" s="483">
        <v>248</v>
      </c>
      <c r="F12" s="483">
        <f>D12*E12</f>
        <v>26291472</v>
      </c>
      <c r="G12" s="550">
        <v>1099</v>
      </c>
      <c r="H12" s="573">
        <v>22573485</v>
      </c>
      <c r="I12" s="573">
        <v>243</v>
      </c>
      <c r="J12" s="573">
        <f>H12/I12</f>
        <v>92895</v>
      </c>
      <c r="K12" s="519"/>
      <c r="L12" s="21"/>
    </row>
    <row r="13" spans="1:16" x14ac:dyDescent="0.2">
      <c r="A13" s="550">
        <v>2</v>
      </c>
      <c r="B13" s="511" t="s">
        <v>951</v>
      </c>
      <c r="C13" s="550">
        <v>766</v>
      </c>
      <c r="D13" s="573">
        <v>37908</v>
      </c>
      <c r="E13" s="777">
        <v>248</v>
      </c>
      <c r="F13" s="483">
        <f t="shared" ref="F13:F43" si="0">D13*E13</f>
        <v>9401184</v>
      </c>
      <c r="G13" s="550">
        <v>778</v>
      </c>
      <c r="H13" s="573">
        <v>8010252</v>
      </c>
      <c r="I13" s="573">
        <v>243</v>
      </c>
      <c r="J13" s="573">
        <f t="shared" ref="J13:J44" si="1">H13/I13</f>
        <v>32964</v>
      </c>
      <c r="K13" s="519"/>
      <c r="L13" s="21"/>
    </row>
    <row r="14" spans="1:16" x14ac:dyDescent="0.2">
      <c r="A14" s="550">
        <v>3</v>
      </c>
      <c r="B14" s="511" t="s">
        <v>952</v>
      </c>
      <c r="C14" s="550">
        <v>882</v>
      </c>
      <c r="D14" s="573">
        <v>73325</v>
      </c>
      <c r="E14" s="777">
        <v>248</v>
      </c>
      <c r="F14" s="483">
        <f t="shared" si="0"/>
        <v>18184600</v>
      </c>
      <c r="G14" s="550">
        <v>638</v>
      </c>
      <c r="H14" s="573">
        <v>12519360</v>
      </c>
      <c r="I14" s="573">
        <v>243</v>
      </c>
      <c r="J14" s="573">
        <f t="shared" si="1"/>
        <v>51520</v>
      </c>
      <c r="K14" s="519"/>
      <c r="L14" s="21"/>
    </row>
    <row r="15" spans="1:16" x14ac:dyDescent="0.2">
      <c r="A15" s="550">
        <v>4</v>
      </c>
      <c r="B15" s="511" t="s">
        <v>953</v>
      </c>
      <c r="C15" s="550">
        <v>745</v>
      </c>
      <c r="D15" s="573">
        <v>63183</v>
      </c>
      <c r="E15" s="777">
        <v>248</v>
      </c>
      <c r="F15" s="483">
        <f t="shared" si="0"/>
        <v>15669384</v>
      </c>
      <c r="G15" s="550">
        <v>727</v>
      </c>
      <c r="H15" s="573">
        <v>8239644</v>
      </c>
      <c r="I15" s="573">
        <v>243</v>
      </c>
      <c r="J15" s="573">
        <f t="shared" si="1"/>
        <v>33908</v>
      </c>
      <c r="K15" s="519"/>
      <c r="L15" s="21"/>
    </row>
    <row r="16" spans="1:16" x14ac:dyDescent="0.2">
      <c r="A16" s="550">
        <v>5</v>
      </c>
      <c r="B16" s="511" t="s">
        <v>954</v>
      </c>
      <c r="C16" s="550">
        <v>1296</v>
      </c>
      <c r="D16" s="573">
        <v>137474</v>
      </c>
      <c r="E16" s="777">
        <v>248</v>
      </c>
      <c r="F16" s="483">
        <f t="shared" si="0"/>
        <v>34093552</v>
      </c>
      <c r="G16" s="550">
        <v>1662</v>
      </c>
      <c r="H16" s="573">
        <v>27820827</v>
      </c>
      <c r="I16" s="573">
        <v>243</v>
      </c>
      <c r="J16" s="573">
        <f t="shared" si="1"/>
        <v>114489</v>
      </c>
      <c r="K16" s="519"/>
      <c r="L16" s="21"/>
    </row>
    <row r="17" spans="1:12" x14ac:dyDescent="0.2">
      <c r="A17" s="550">
        <v>6</v>
      </c>
      <c r="B17" s="511" t="s">
        <v>955</v>
      </c>
      <c r="C17" s="550">
        <v>748</v>
      </c>
      <c r="D17" s="573">
        <v>41169</v>
      </c>
      <c r="E17" s="777">
        <v>248</v>
      </c>
      <c r="F17" s="483">
        <f t="shared" si="0"/>
        <v>10209912</v>
      </c>
      <c r="G17" s="550">
        <v>695</v>
      </c>
      <c r="H17" s="573">
        <v>7791066</v>
      </c>
      <c r="I17" s="573">
        <v>243</v>
      </c>
      <c r="J17" s="573">
        <f t="shared" si="1"/>
        <v>32062</v>
      </c>
      <c r="K17" s="519"/>
      <c r="L17" s="21"/>
    </row>
    <row r="18" spans="1:12" x14ac:dyDescent="0.2">
      <c r="A18" s="550">
        <v>7</v>
      </c>
      <c r="B18" s="511" t="s">
        <v>956</v>
      </c>
      <c r="C18" s="550">
        <v>450</v>
      </c>
      <c r="D18" s="573">
        <v>26555</v>
      </c>
      <c r="E18" s="777">
        <v>248</v>
      </c>
      <c r="F18" s="483">
        <f t="shared" si="0"/>
        <v>6585640</v>
      </c>
      <c r="G18" s="550">
        <v>1021</v>
      </c>
      <c r="H18" s="573">
        <v>15999606</v>
      </c>
      <c r="I18" s="573">
        <v>243</v>
      </c>
      <c r="J18" s="573">
        <f t="shared" si="1"/>
        <v>65842</v>
      </c>
      <c r="K18" s="519"/>
      <c r="L18" s="21"/>
    </row>
    <row r="19" spans="1:12" x14ac:dyDescent="0.2">
      <c r="A19" s="550">
        <v>8</v>
      </c>
      <c r="B19" s="511" t="s">
        <v>957</v>
      </c>
      <c r="C19" s="550">
        <v>791</v>
      </c>
      <c r="D19" s="573">
        <v>79938</v>
      </c>
      <c r="E19" s="777">
        <v>248</v>
      </c>
      <c r="F19" s="483">
        <f t="shared" si="0"/>
        <v>19824624</v>
      </c>
      <c r="G19" s="550">
        <v>238</v>
      </c>
      <c r="H19" s="573">
        <v>4345326</v>
      </c>
      <c r="I19" s="573">
        <v>243</v>
      </c>
      <c r="J19" s="573">
        <f t="shared" si="1"/>
        <v>17882</v>
      </c>
      <c r="K19" s="519"/>
      <c r="L19" s="21"/>
    </row>
    <row r="20" spans="1:12" x14ac:dyDescent="0.2">
      <c r="A20" s="550">
        <v>9</v>
      </c>
      <c r="B20" s="511" t="s">
        <v>1044</v>
      </c>
      <c r="C20" s="550">
        <v>1565</v>
      </c>
      <c r="D20" s="573">
        <v>74693</v>
      </c>
      <c r="E20" s="777">
        <v>248</v>
      </c>
      <c r="F20" s="483">
        <f t="shared" si="0"/>
        <v>18523864</v>
      </c>
      <c r="G20" s="550">
        <v>472</v>
      </c>
      <c r="H20" s="573">
        <v>7991784</v>
      </c>
      <c r="I20" s="573">
        <v>243</v>
      </c>
      <c r="J20" s="573">
        <f t="shared" si="1"/>
        <v>32888</v>
      </c>
      <c r="K20" s="519"/>
      <c r="L20" s="21"/>
    </row>
    <row r="21" spans="1:12" x14ac:dyDescent="0.2">
      <c r="A21" s="550">
        <v>10</v>
      </c>
      <c r="B21" s="511" t="s">
        <v>959</v>
      </c>
      <c r="C21" s="550">
        <v>178</v>
      </c>
      <c r="D21" s="573">
        <v>16087</v>
      </c>
      <c r="E21" s="777">
        <v>248</v>
      </c>
      <c r="F21" s="483">
        <f t="shared" si="0"/>
        <v>3989576</v>
      </c>
      <c r="G21" s="550">
        <v>914</v>
      </c>
      <c r="H21" s="573">
        <v>23696874</v>
      </c>
      <c r="I21" s="573">
        <v>243</v>
      </c>
      <c r="J21" s="573">
        <f t="shared" si="1"/>
        <v>97518</v>
      </c>
      <c r="K21" s="519"/>
      <c r="L21" s="21"/>
    </row>
    <row r="22" spans="1:12" x14ac:dyDescent="0.2">
      <c r="A22" s="550">
        <v>11</v>
      </c>
      <c r="B22" s="511" t="s">
        <v>960</v>
      </c>
      <c r="C22" s="550">
        <v>502</v>
      </c>
      <c r="D22" s="573">
        <v>42067</v>
      </c>
      <c r="E22" s="777">
        <v>248</v>
      </c>
      <c r="F22" s="483">
        <f t="shared" si="0"/>
        <v>10432616</v>
      </c>
      <c r="G22" s="550">
        <v>261</v>
      </c>
      <c r="H22" s="573">
        <v>2882709</v>
      </c>
      <c r="I22" s="573">
        <v>243</v>
      </c>
      <c r="J22" s="573">
        <f t="shared" si="1"/>
        <v>11863</v>
      </c>
      <c r="K22" s="519"/>
      <c r="L22" s="21"/>
    </row>
    <row r="23" spans="1:12" x14ac:dyDescent="0.2">
      <c r="A23" s="550">
        <v>12</v>
      </c>
      <c r="B23" s="514" t="s">
        <v>1045</v>
      </c>
      <c r="C23" s="550">
        <v>841</v>
      </c>
      <c r="D23" s="573">
        <v>77387</v>
      </c>
      <c r="E23" s="777">
        <v>248</v>
      </c>
      <c r="F23" s="483">
        <f t="shared" si="0"/>
        <v>19191976</v>
      </c>
      <c r="G23" s="550">
        <v>527</v>
      </c>
      <c r="H23" s="573">
        <v>4820877</v>
      </c>
      <c r="I23" s="573">
        <v>243</v>
      </c>
      <c r="J23" s="573">
        <f t="shared" si="1"/>
        <v>19839</v>
      </c>
      <c r="K23" s="519"/>
      <c r="L23" s="21"/>
    </row>
    <row r="24" spans="1:12" x14ac:dyDescent="0.2">
      <c r="A24" s="550">
        <v>13</v>
      </c>
      <c r="B24" s="511" t="s">
        <v>962</v>
      </c>
      <c r="C24" s="550">
        <v>945</v>
      </c>
      <c r="D24" s="573">
        <v>101682</v>
      </c>
      <c r="E24" s="777">
        <v>248</v>
      </c>
      <c r="F24" s="483">
        <f t="shared" si="0"/>
        <v>25217136</v>
      </c>
      <c r="G24" s="550">
        <v>555</v>
      </c>
      <c r="H24" s="573">
        <v>11594259</v>
      </c>
      <c r="I24" s="573">
        <v>243</v>
      </c>
      <c r="J24" s="573">
        <f t="shared" si="1"/>
        <v>47713</v>
      </c>
      <c r="K24" s="519"/>
      <c r="L24" s="21"/>
    </row>
    <row r="25" spans="1:12" x14ac:dyDescent="0.2">
      <c r="A25" s="550">
        <v>14</v>
      </c>
      <c r="B25" s="511" t="s">
        <v>1046</v>
      </c>
      <c r="C25" s="550">
        <v>770</v>
      </c>
      <c r="D25" s="573">
        <v>33102</v>
      </c>
      <c r="E25" s="777">
        <v>248</v>
      </c>
      <c r="F25" s="483">
        <f t="shared" si="0"/>
        <v>8209296</v>
      </c>
      <c r="G25" s="550">
        <v>516</v>
      </c>
      <c r="H25" s="573">
        <v>8529057</v>
      </c>
      <c r="I25" s="573">
        <v>243</v>
      </c>
      <c r="J25" s="573">
        <f t="shared" si="1"/>
        <v>35099</v>
      </c>
      <c r="K25" s="519"/>
      <c r="L25" s="21"/>
    </row>
    <row r="26" spans="1:12" x14ac:dyDescent="0.2">
      <c r="A26" s="550">
        <v>15</v>
      </c>
      <c r="B26" s="511" t="s">
        <v>964</v>
      </c>
      <c r="C26" s="550">
        <v>713</v>
      </c>
      <c r="D26" s="573">
        <v>22558</v>
      </c>
      <c r="E26" s="777">
        <v>248</v>
      </c>
      <c r="F26" s="483">
        <f t="shared" si="0"/>
        <v>5594384</v>
      </c>
      <c r="G26" s="550">
        <v>758</v>
      </c>
      <c r="H26" s="573">
        <v>7537860</v>
      </c>
      <c r="I26" s="573">
        <v>243</v>
      </c>
      <c r="J26" s="573">
        <f t="shared" si="1"/>
        <v>31020</v>
      </c>
      <c r="K26" s="519"/>
      <c r="L26" s="21"/>
    </row>
    <row r="27" spans="1:12" x14ac:dyDescent="0.2">
      <c r="A27" s="550">
        <v>16</v>
      </c>
      <c r="B27" s="511" t="s">
        <v>965</v>
      </c>
      <c r="C27" s="550">
        <v>250</v>
      </c>
      <c r="D27" s="573">
        <v>20683</v>
      </c>
      <c r="E27" s="777">
        <v>248</v>
      </c>
      <c r="F27" s="483">
        <f t="shared" si="0"/>
        <v>5129384</v>
      </c>
      <c r="G27" s="550">
        <v>716</v>
      </c>
      <c r="H27" s="573">
        <v>4291866</v>
      </c>
      <c r="I27" s="573">
        <v>243</v>
      </c>
      <c r="J27" s="573">
        <f t="shared" si="1"/>
        <v>17662</v>
      </c>
      <c r="K27" s="519"/>
      <c r="L27" s="21"/>
    </row>
    <row r="28" spans="1:12" x14ac:dyDescent="0.2">
      <c r="A28" s="550">
        <v>17</v>
      </c>
      <c r="B28" s="511" t="s">
        <v>967</v>
      </c>
      <c r="C28" s="550">
        <v>956</v>
      </c>
      <c r="D28" s="573">
        <v>81121</v>
      </c>
      <c r="E28" s="777">
        <v>248</v>
      </c>
      <c r="F28" s="483">
        <f t="shared" si="0"/>
        <v>20118008</v>
      </c>
      <c r="G28" s="550">
        <v>820</v>
      </c>
      <c r="H28" s="573">
        <v>16932969</v>
      </c>
      <c r="I28" s="573">
        <v>243</v>
      </c>
      <c r="J28" s="573">
        <f t="shared" si="1"/>
        <v>69683</v>
      </c>
      <c r="K28" s="519"/>
      <c r="L28" s="21"/>
    </row>
    <row r="29" spans="1:12" x14ac:dyDescent="0.2">
      <c r="A29" s="550">
        <v>18</v>
      </c>
      <c r="B29" s="511" t="s">
        <v>993</v>
      </c>
      <c r="C29" s="550">
        <v>683</v>
      </c>
      <c r="D29" s="573">
        <v>54542</v>
      </c>
      <c r="E29" s="777">
        <v>248</v>
      </c>
      <c r="F29" s="483">
        <f t="shared" si="0"/>
        <v>13526416</v>
      </c>
      <c r="G29" s="550">
        <v>1657</v>
      </c>
      <c r="H29" s="573">
        <v>14759577</v>
      </c>
      <c r="I29" s="573">
        <v>243</v>
      </c>
      <c r="J29" s="573">
        <f t="shared" si="1"/>
        <v>60739</v>
      </c>
      <c r="K29" s="519"/>
      <c r="L29" s="21"/>
    </row>
    <row r="30" spans="1:12" x14ac:dyDescent="0.2">
      <c r="A30" s="550">
        <v>19</v>
      </c>
      <c r="B30" s="511" t="s">
        <v>1047</v>
      </c>
      <c r="C30" s="550">
        <v>994</v>
      </c>
      <c r="D30" s="573">
        <v>50677</v>
      </c>
      <c r="E30" s="777">
        <v>248</v>
      </c>
      <c r="F30" s="483">
        <f t="shared" si="0"/>
        <v>12567896</v>
      </c>
      <c r="G30" s="550">
        <v>464</v>
      </c>
      <c r="H30" s="573">
        <v>9699345</v>
      </c>
      <c r="I30" s="573">
        <v>243</v>
      </c>
      <c r="J30" s="573">
        <f t="shared" si="1"/>
        <v>39915</v>
      </c>
      <c r="K30" s="519"/>
      <c r="L30" s="21"/>
    </row>
    <row r="31" spans="1:12" x14ac:dyDescent="0.2">
      <c r="A31" s="550">
        <v>20</v>
      </c>
      <c r="B31" s="511" t="s">
        <v>969</v>
      </c>
      <c r="C31" s="550">
        <v>881</v>
      </c>
      <c r="D31" s="573">
        <v>52971</v>
      </c>
      <c r="E31" s="777">
        <v>248</v>
      </c>
      <c r="F31" s="483">
        <f t="shared" si="0"/>
        <v>13136808</v>
      </c>
      <c r="G31" s="550">
        <v>831</v>
      </c>
      <c r="H31" s="573">
        <v>13769838</v>
      </c>
      <c r="I31" s="573">
        <v>243</v>
      </c>
      <c r="J31" s="573">
        <f t="shared" si="1"/>
        <v>56666</v>
      </c>
      <c r="K31" s="519"/>
      <c r="L31" s="21"/>
    </row>
    <row r="32" spans="1:12" ht="15.75" customHeight="1" x14ac:dyDescent="0.2">
      <c r="A32" s="550">
        <v>21</v>
      </c>
      <c r="B32" s="511" t="s">
        <v>970</v>
      </c>
      <c r="C32" s="550">
        <v>808</v>
      </c>
      <c r="D32" s="573">
        <v>75364</v>
      </c>
      <c r="E32" s="777">
        <v>248</v>
      </c>
      <c r="F32" s="483">
        <f t="shared" si="0"/>
        <v>18690272</v>
      </c>
      <c r="G32" s="550">
        <v>595</v>
      </c>
      <c r="H32" s="573">
        <v>5328747</v>
      </c>
      <c r="I32" s="573">
        <v>243</v>
      </c>
      <c r="J32" s="573">
        <f t="shared" si="1"/>
        <v>21929</v>
      </c>
      <c r="K32" s="519"/>
      <c r="L32" s="21"/>
    </row>
    <row r="33" spans="1:12" s="256" customFormat="1" ht="12.75" customHeight="1" x14ac:dyDescent="0.2">
      <c r="A33" s="790">
        <v>22</v>
      </c>
      <c r="B33" s="791" t="s">
        <v>971</v>
      </c>
      <c r="C33" s="790">
        <v>839</v>
      </c>
      <c r="D33" s="792">
        <v>39154</v>
      </c>
      <c r="E33" s="790">
        <v>248</v>
      </c>
      <c r="F33" s="790">
        <f t="shared" si="0"/>
        <v>9710192</v>
      </c>
      <c r="G33" s="790">
        <v>376</v>
      </c>
      <c r="H33" s="792">
        <v>4680909</v>
      </c>
      <c r="I33" s="792">
        <v>243</v>
      </c>
      <c r="J33" s="792">
        <f t="shared" si="1"/>
        <v>19263</v>
      </c>
      <c r="K33" s="793"/>
      <c r="L33" s="794"/>
    </row>
    <row r="34" spans="1:12" ht="12.75" customHeight="1" x14ac:dyDescent="0.2">
      <c r="A34" s="550">
        <v>23</v>
      </c>
      <c r="B34" s="511" t="s">
        <v>972</v>
      </c>
      <c r="C34" s="550">
        <v>601</v>
      </c>
      <c r="D34" s="573">
        <v>54414</v>
      </c>
      <c r="E34" s="777">
        <v>248</v>
      </c>
      <c r="F34" s="483">
        <f t="shared" si="0"/>
        <v>13494672</v>
      </c>
      <c r="G34" s="550">
        <v>469</v>
      </c>
      <c r="H34" s="573">
        <v>5919723</v>
      </c>
      <c r="I34" s="573">
        <v>243</v>
      </c>
      <c r="J34" s="573">
        <f t="shared" si="1"/>
        <v>24361</v>
      </c>
      <c r="K34" s="519"/>
      <c r="L34" s="21"/>
    </row>
    <row r="35" spans="1:12" x14ac:dyDescent="0.2">
      <c r="A35" s="550">
        <v>24</v>
      </c>
      <c r="B35" s="511" t="s">
        <v>973</v>
      </c>
      <c r="C35" s="550">
        <v>474</v>
      </c>
      <c r="D35" s="573">
        <v>43608</v>
      </c>
      <c r="E35" s="777">
        <v>248</v>
      </c>
      <c r="F35" s="483">
        <f t="shared" si="0"/>
        <v>10814784</v>
      </c>
      <c r="G35" s="550">
        <v>875</v>
      </c>
      <c r="H35" s="573">
        <v>16588881</v>
      </c>
      <c r="I35" s="573">
        <v>243</v>
      </c>
      <c r="J35" s="573">
        <f t="shared" si="1"/>
        <v>68267</v>
      </c>
      <c r="K35" s="519"/>
      <c r="L35" s="21"/>
    </row>
    <row r="36" spans="1:12" x14ac:dyDescent="0.2">
      <c r="A36" s="550">
        <v>25</v>
      </c>
      <c r="B36" s="511" t="s">
        <v>974</v>
      </c>
      <c r="C36" s="550">
        <v>500</v>
      </c>
      <c r="D36" s="573">
        <v>27126</v>
      </c>
      <c r="E36" s="777">
        <v>248</v>
      </c>
      <c r="F36" s="483">
        <f t="shared" si="0"/>
        <v>6727248</v>
      </c>
      <c r="G36" s="550">
        <v>688</v>
      </c>
      <c r="H36" s="573">
        <v>11008386</v>
      </c>
      <c r="I36" s="573">
        <v>243</v>
      </c>
      <c r="J36" s="573">
        <f t="shared" si="1"/>
        <v>45302</v>
      </c>
      <c r="K36" s="519"/>
      <c r="L36" s="21"/>
    </row>
    <row r="37" spans="1:12" x14ac:dyDescent="0.2">
      <c r="A37" s="550">
        <v>26</v>
      </c>
      <c r="B37" s="511" t="s">
        <v>975</v>
      </c>
      <c r="C37" s="550">
        <v>332</v>
      </c>
      <c r="D37" s="573">
        <v>25766</v>
      </c>
      <c r="E37" s="777">
        <v>248</v>
      </c>
      <c r="F37" s="483">
        <f t="shared" si="0"/>
        <v>6389968</v>
      </c>
      <c r="G37" s="550">
        <v>267</v>
      </c>
      <c r="H37" s="573">
        <v>3046977</v>
      </c>
      <c r="I37" s="573">
        <v>243</v>
      </c>
      <c r="J37" s="573">
        <f t="shared" si="1"/>
        <v>12539</v>
      </c>
      <c r="K37" s="519"/>
      <c r="L37" s="21"/>
    </row>
    <row r="38" spans="1:12" x14ac:dyDescent="0.2">
      <c r="A38" s="550">
        <v>27</v>
      </c>
      <c r="B38" s="511" t="s">
        <v>976</v>
      </c>
      <c r="C38" s="550">
        <v>729</v>
      </c>
      <c r="D38" s="573">
        <v>39254</v>
      </c>
      <c r="E38" s="777">
        <v>248</v>
      </c>
      <c r="F38" s="483">
        <f t="shared" si="0"/>
        <v>9734992</v>
      </c>
      <c r="G38" s="550">
        <v>1002</v>
      </c>
      <c r="H38" s="573">
        <v>10334547</v>
      </c>
      <c r="I38" s="573">
        <v>243</v>
      </c>
      <c r="J38" s="573">
        <f t="shared" si="1"/>
        <v>42529</v>
      </c>
      <c r="K38" s="519"/>
      <c r="L38" s="21"/>
    </row>
    <row r="39" spans="1:12" x14ac:dyDescent="0.2">
      <c r="A39" s="550">
        <v>28</v>
      </c>
      <c r="B39" s="511" t="s">
        <v>977</v>
      </c>
      <c r="C39" s="550">
        <v>244</v>
      </c>
      <c r="D39" s="573">
        <v>25553</v>
      </c>
      <c r="E39" s="777">
        <v>248</v>
      </c>
      <c r="F39" s="483">
        <f t="shared" si="0"/>
        <v>6337144</v>
      </c>
      <c r="G39" s="550">
        <v>944</v>
      </c>
      <c r="H39" s="573">
        <v>11924739</v>
      </c>
      <c r="I39" s="573">
        <v>243</v>
      </c>
      <c r="J39" s="573">
        <f t="shared" si="1"/>
        <v>49073</v>
      </c>
      <c r="K39" s="519"/>
      <c r="L39" s="21"/>
    </row>
    <row r="40" spans="1:12" x14ac:dyDescent="0.2">
      <c r="A40" s="550">
        <v>29</v>
      </c>
      <c r="B40" s="511" t="s">
        <v>978</v>
      </c>
      <c r="C40" s="550">
        <v>474</v>
      </c>
      <c r="D40" s="573">
        <v>38192</v>
      </c>
      <c r="E40" s="777">
        <v>248</v>
      </c>
      <c r="F40" s="483">
        <f t="shared" si="0"/>
        <v>9471616</v>
      </c>
      <c r="G40" s="550">
        <v>876</v>
      </c>
      <c r="H40" s="573">
        <v>18341154</v>
      </c>
      <c r="I40" s="573">
        <v>243</v>
      </c>
      <c r="J40" s="573">
        <f t="shared" si="1"/>
        <v>75478</v>
      </c>
      <c r="K40" s="519"/>
      <c r="L40" s="21"/>
    </row>
    <row r="41" spans="1:12" x14ac:dyDescent="0.2">
      <c r="A41" s="550">
        <v>30</v>
      </c>
      <c r="B41" s="511" t="s">
        <v>979</v>
      </c>
      <c r="C41" s="550">
        <v>553</v>
      </c>
      <c r="D41" s="573">
        <v>21433</v>
      </c>
      <c r="E41" s="777">
        <v>248</v>
      </c>
      <c r="F41" s="483">
        <f t="shared" si="0"/>
        <v>5315384</v>
      </c>
      <c r="G41" s="550">
        <v>850</v>
      </c>
      <c r="H41" s="573">
        <v>10718730</v>
      </c>
      <c r="I41" s="573">
        <v>243</v>
      </c>
      <c r="J41" s="573">
        <f t="shared" si="1"/>
        <v>44110</v>
      </c>
      <c r="K41" s="519"/>
      <c r="L41" s="21"/>
    </row>
    <row r="42" spans="1:12" x14ac:dyDescent="0.2">
      <c r="A42" s="550">
        <v>31</v>
      </c>
      <c r="B42" s="511" t="s">
        <v>980</v>
      </c>
      <c r="C42" s="550">
        <v>535</v>
      </c>
      <c r="D42" s="573">
        <v>39453</v>
      </c>
      <c r="E42" s="777">
        <v>248</v>
      </c>
      <c r="F42" s="483">
        <f t="shared" si="0"/>
        <v>9784344</v>
      </c>
      <c r="G42" s="550">
        <v>336</v>
      </c>
      <c r="H42" s="573">
        <v>5592645</v>
      </c>
      <c r="I42" s="573">
        <v>243</v>
      </c>
      <c r="J42" s="573">
        <f>H42/I42</f>
        <v>23015</v>
      </c>
      <c r="K42" s="519"/>
      <c r="L42" s="21"/>
    </row>
    <row r="43" spans="1:12" x14ac:dyDescent="0.2">
      <c r="A43" s="550">
        <v>32</v>
      </c>
      <c r="B43" s="511" t="s">
        <v>981</v>
      </c>
      <c r="C43" s="550">
        <v>544</v>
      </c>
      <c r="D43" s="573">
        <v>46914</v>
      </c>
      <c r="E43" s="777">
        <v>248</v>
      </c>
      <c r="F43" s="483">
        <f t="shared" si="0"/>
        <v>11634672</v>
      </c>
      <c r="G43" s="550">
        <v>851</v>
      </c>
      <c r="H43" s="573">
        <v>11630709</v>
      </c>
      <c r="I43" s="573">
        <v>243</v>
      </c>
      <c r="J43" s="573">
        <f t="shared" si="1"/>
        <v>47863</v>
      </c>
      <c r="K43" s="519"/>
      <c r="L43" s="21"/>
    </row>
    <row r="44" spans="1:12" x14ac:dyDescent="0.2">
      <c r="A44" s="550">
        <v>33</v>
      </c>
      <c r="B44" s="511" t="s">
        <v>982</v>
      </c>
      <c r="C44" s="550">
        <v>568</v>
      </c>
      <c r="D44" s="573">
        <v>24653</v>
      </c>
      <c r="E44" s="777">
        <v>248</v>
      </c>
      <c r="F44" s="483">
        <f>D44*E44</f>
        <v>6113944</v>
      </c>
      <c r="G44" s="550">
        <v>552</v>
      </c>
      <c r="H44" s="573">
        <v>9204840</v>
      </c>
      <c r="I44" s="573">
        <v>243</v>
      </c>
      <c r="J44" s="573">
        <f t="shared" si="1"/>
        <v>37880</v>
      </c>
      <c r="K44" s="519"/>
      <c r="L44" s="21"/>
    </row>
    <row r="45" spans="1:12" x14ac:dyDescent="0.2">
      <c r="A45" s="950" t="s">
        <v>1005</v>
      </c>
      <c r="B45" s="951"/>
      <c r="C45" s="483">
        <f>SUM(C12:C44)</f>
        <v>22887</v>
      </c>
      <c r="D45" s="621">
        <f>SUM(D12:D44)</f>
        <v>1694020</v>
      </c>
      <c r="E45" s="777">
        <v>248</v>
      </c>
      <c r="F45" s="621">
        <f t="shared" ref="F45:J45" si="2">SUM(F12:F44)</f>
        <v>420116960</v>
      </c>
      <c r="G45" s="621">
        <f t="shared" si="2"/>
        <v>24030</v>
      </c>
      <c r="H45" s="621">
        <f t="shared" si="2"/>
        <v>358127568</v>
      </c>
      <c r="I45" s="621">
        <v>243</v>
      </c>
      <c r="J45" s="621">
        <f t="shared" si="2"/>
        <v>1473776</v>
      </c>
      <c r="K45" s="519"/>
      <c r="L45" s="21"/>
    </row>
    <row r="46" spans="1:12" x14ac:dyDescent="0.2">
      <c r="K46" s="21"/>
      <c r="L46" s="21"/>
    </row>
  </sheetData>
  <mergeCells count="11">
    <mergeCell ref="A45:B45"/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P41"/>
  <sheetViews>
    <sheetView zoomScaleSheetLayoutView="90" workbookViewId="0">
      <selection activeCell="H8" sqref="H8:J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60"/>
      <c r="F1" s="860"/>
      <c r="G1" s="860"/>
      <c r="H1" s="860"/>
      <c r="I1" s="860"/>
      <c r="J1" s="131" t="s">
        <v>368</v>
      </c>
    </row>
    <row r="2" spans="1:16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6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6" customFormat="1" ht="14.25" customHeight="1" x14ac:dyDescent="0.2"/>
    <row r="5" spans="1:16" ht="19.5" customHeight="1" x14ac:dyDescent="0.25">
      <c r="A5" s="943" t="s">
        <v>806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863" t="s">
        <v>166</v>
      </c>
      <c r="B8" s="863"/>
      <c r="C8" s="31"/>
      <c r="H8" s="935" t="s">
        <v>1085</v>
      </c>
      <c r="I8" s="935"/>
      <c r="J8" s="935"/>
    </row>
    <row r="9" spans="1:16" x14ac:dyDescent="0.2">
      <c r="A9" s="939" t="s">
        <v>2</v>
      </c>
      <c r="B9" s="939" t="s">
        <v>3</v>
      </c>
      <c r="C9" s="875" t="s">
        <v>807</v>
      </c>
      <c r="D9" s="876"/>
      <c r="E9" s="876"/>
      <c r="F9" s="877"/>
      <c r="G9" s="875" t="s">
        <v>108</v>
      </c>
      <c r="H9" s="876"/>
      <c r="I9" s="876"/>
      <c r="J9" s="877"/>
      <c r="O9" s="18"/>
      <c r="P9" s="21"/>
    </row>
    <row r="10" spans="1:16" ht="77.45" customHeight="1" x14ac:dyDescent="0.2">
      <c r="A10" s="939"/>
      <c r="B10" s="939"/>
      <c r="C10" s="5" t="s">
        <v>189</v>
      </c>
      <c r="D10" s="5" t="s">
        <v>17</v>
      </c>
      <c r="E10" s="254" t="s">
        <v>825</v>
      </c>
      <c r="F10" s="7" t="s">
        <v>205</v>
      </c>
      <c r="G10" s="5" t="s">
        <v>189</v>
      </c>
      <c r="H10" s="25" t="s">
        <v>18</v>
      </c>
      <c r="I10" s="101" t="s">
        <v>715</v>
      </c>
      <c r="J10" s="5" t="s">
        <v>716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8">
        <v>8</v>
      </c>
      <c r="I11" s="5">
        <v>9</v>
      </c>
      <c r="J11" s="5">
        <v>10</v>
      </c>
    </row>
    <row r="12" spans="1:16" x14ac:dyDescent="0.2">
      <c r="A12" s="17">
        <v>1</v>
      </c>
      <c r="B12" s="953" t="s">
        <v>948</v>
      </c>
      <c r="C12" s="954"/>
      <c r="D12" s="954"/>
      <c r="E12" s="954"/>
      <c r="F12" s="954"/>
      <c r="G12" s="954"/>
      <c r="H12" s="954"/>
      <c r="I12" s="954"/>
      <c r="J12" s="955"/>
    </row>
    <row r="13" spans="1:16" x14ac:dyDescent="0.2">
      <c r="A13" s="17">
        <v>2</v>
      </c>
      <c r="B13" s="956"/>
      <c r="C13" s="957"/>
      <c r="D13" s="957"/>
      <c r="E13" s="957"/>
      <c r="F13" s="957"/>
      <c r="G13" s="957"/>
      <c r="H13" s="957"/>
      <c r="I13" s="957"/>
      <c r="J13" s="958"/>
    </row>
    <row r="14" spans="1:16" x14ac:dyDescent="0.2">
      <c r="A14" s="17">
        <v>3</v>
      </c>
      <c r="B14" s="956"/>
      <c r="C14" s="957"/>
      <c r="D14" s="957"/>
      <c r="E14" s="957"/>
      <c r="F14" s="957"/>
      <c r="G14" s="957"/>
      <c r="H14" s="957"/>
      <c r="I14" s="957"/>
      <c r="J14" s="958"/>
    </row>
    <row r="15" spans="1:16" x14ac:dyDescent="0.2">
      <c r="A15" s="17">
        <v>4</v>
      </c>
      <c r="B15" s="956"/>
      <c r="C15" s="957"/>
      <c r="D15" s="957"/>
      <c r="E15" s="957"/>
      <c r="F15" s="957"/>
      <c r="G15" s="957"/>
      <c r="H15" s="957"/>
      <c r="I15" s="957"/>
      <c r="J15" s="958"/>
    </row>
    <row r="16" spans="1:16" x14ac:dyDescent="0.2">
      <c r="A16" s="17">
        <v>5</v>
      </c>
      <c r="B16" s="956"/>
      <c r="C16" s="957"/>
      <c r="D16" s="957"/>
      <c r="E16" s="957"/>
      <c r="F16" s="957"/>
      <c r="G16" s="957"/>
      <c r="H16" s="957"/>
      <c r="I16" s="957"/>
      <c r="J16" s="958"/>
    </row>
    <row r="17" spans="1:10" x14ac:dyDescent="0.2">
      <c r="A17" s="17">
        <v>6</v>
      </c>
      <c r="B17" s="956"/>
      <c r="C17" s="957"/>
      <c r="D17" s="957"/>
      <c r="E17" s="957"/>
      <c r="F17" s="957"/>
      <c r="G17" s="957"/>
      <c r="H17" s="957"/>
      <c r="I17" s="957"/>
      <c r="J17" s="958"/>
    </row>
    <row r="18" spans="1:10" x14ac:dyDescent="0.2">
      <c r="A18" s="17">
        <v>7</v>
      </c>
      <c r="B18" s="956"/>
      <c r="C18" s="957"/>
      <c r="D18" s="957"/>
      <c r="E18" s="957"/>
      <c r="F18" s="957"/>
      <c r="G18" s="957"/>
      <c r="H18" s="957"/>
      <c r="I18" s="957"/>
      <c r="J18" s="958"/>
    </row>
    <row r="19" spans="1:10" x14ac:dyDescent="0.2">
      <c r="A19" s="17">
        <v>8</v>
      </c>
      <c r="B19" s="956"/>
      <c r="C19" s="957"/>
      <c r="D19" s="957"/>
      <c r="E19" s="957"/>
      <c r="F19" s="957"/>
      <c r="G19" s="957"/>
      <c r="H19" s="957"/>
      <c r="I19" s="957"/>
      <c r="J19" s="958"/>
    </row>
    <row r="20" spans="1:10" x14ac:dyDescent="0.2">
      <c r="A20" s="17">
        <v>9</v>
      </c>
      <c r="B20" s="956"/>
      <c r="C20" s="957"/>
      <c r="D20" s="957"/>
      <c r="E20" s="957"/>
      <c r="F20" s="957"/>
      <c r="G20" s="957"/>
      <c r="H20" s="957"/>
      <c r="I20" s="957"/>
      <c r="J20" s="958"/>
    </row>
    <row r="21" spans="1:10" x14ac:dyDescent="0.2">
      <c r="A21" s="17">
        <v>10</v>
      </c>
      <c r="B21" s="956"/>
      <c r="C21" s="957"/>
      <c r="D21" s="957"/>
      <c r="E21" s="957"/>
      <c r="F21" s="957"/>
      <c r="G21" s="957"/>
      <c r="H21" s="957"/>
      <c r="I21" s="957"/>
      <c r="J21" s="958"/>
    </row>
    <row r="22" spans="1:10" x14ac:dyDescent="0.2">
      <c r="A22" s="17">
        <v>11</v>
      </c>
      <c r="B22" s="956"/>
      <c r="C22" s="957"/>
      <c r="D22" s="957"/>
      <c r="E22" s="957"/>
      <c r="F22" s="957"/>
      <c r="G22" s="957"/>
      <c r="H22" s="957"/>
      <c r="I22" s="957"/>
      <c r="J22" s="958"/>
    </row>
    <row r="23" spans="1:10" x14ac:dyDescent="0.2">
      <c r="A23" s="17">
        <v>12</v>
      </c>
      <c r="B23" s="956"/>
      <c r="C23" s="957"/>
      <c r="D23" s="957"/>
      <c r="E23" s="957"/>
      <c r="F23" s="957"/>
      <c r="G23" s="957"/>
      <c r="H23" s="957"/>
      <c r="I23" s="957"/>
      <c r="J23" s="958"/>
    </row>
    <row r="24" spans="1:10" x14ac:dyDescent="0.2">
      <c r="A24" s="17">
        <v>13</v>
      </c>
      <c r="B24" s="956"/>
      <c r="C24" s="957"/>
      <c r="D24" s="957"/>
      <c r="E24" s="957"/>
      <c r="F24" s="957"/>
      <c r="G24" s="957"/>
      <c r="H24" s="957"/>
      <c r="I24" s="957"/>
      <c r="J24" s="958"/>
    </row>
    <row r="25" spans="1:10" x14ac:dyDescent="0.2">
      <c r="A25" s="17">
        <v>14</v>
      </c>
      <c r="B25" s="956"/>
      <c r="C25" s="957"/>
      <c r="D25" s="957"/>
      <c r="E25" s="957"/>
      <c r="F25" s="957"/>
      <c r="G25" s="957"/>
      <c r="H25" s="957"/>
      <c r="I25" s="957"/>
      <c r="J25" s="958"/>
    </row>
    <row r="26" spans="1:10" x14ac:dyDescent="0.2">
      <c r="A26" s="19" t="s">
        <v>7</v>
      </c>
      <c r="B26" s="956"/>
      <c r="C26" s="957"/>
      <c r="D26" s="957"/>
      <c r="E26" s="957"/>
      <c r="F26" s="957"/>
      <c r="G26" s="957"/>
      <c r="H26" s="957"/>
      <c r="I26" s="957"/>
      <c r="J26" s="958"/>
    </row>
    <row r="27" spans="1:10" x14ac:dyDescent="0.2">
      <c r="A27" s="19" t="s">
        <v>7</v>
      </c>
      <c r="B27" s="959"/>
      <c r="C27" s="960"/>
      <c r="D27" s="960"/>
      <c r="E27" s="960"/>
      <c r="F27" s="960"/>
      <c r="G27" s="960"/>
      <c r="H27" s="960"/>
      <c r="I27" s="960"/>
      <c r="J27" s="961"/>
    </row>
    <row r="28" spans="1:10" x14ac:dyDescent="0.2">
      <c r="A28" s="3" t="s">
        <v>19</v>
      </c>
      <c r="B28" s="29"/>
      <c r="C28" s="29"/>
      <c r="D28" s="18"/>
      <c r="E28" s="18"/>
      <c r="F28" s="27"/>
      <c r="G28" s="18"/>
      <c r="H28" s="28"/>
      <c r="I28" s="28"/>
      <c r="J28" s="28"/>
    </row>
    <row r="29" spans="1:10" x14ac:dyDescent="0.2">
      <c r="A29" s="11"/>
      <c r="B29" s="30"/>
      <c r="C29" s="30"/>
      <c r="D29" s="21"/>
      <c r="E29" s="21"/>
      <c r="F29" s="21"/>
      <c r="G29" s="21"/>
      <c r="H29" s="21"/>
      <c r="I29" s="21"/>
      <c r="J29" s="21"/>
    </row>
    <row r="30" spans="1:10" x14ac:dyDescent="0.2">
      <c r="A30" s="949" t="s">
        <v>717</v>
      </c>
      <c r="B30" s="949"/>
      <c r="C30" s="949"/>
      <c r="D30" s="949"/>
      <c r="E30" s="949"/>
      <c r="F30" s="949"/>
      <c r="G30" s="949"/>
      <c r="H30" s="949"/>
      <c r="I30" s="21"/>
      <c r="J30" s="21"/>
    </row>
    <row r="31" spans="1:10" x14ac:dyDescent="0.2">
      <c r="A31" s="11"/>
      <c r="B31" s="30"/>
      <c r="C31" s="30"/>
      <c r="D31" s="21"/>
      <c r="E31" s="21"/>
      <c r="F31" s="21"/>
      <c r="G31" s="21"/>
      <c r="H31" s="21"/>
      <c r="I31" s="21"/>
      <c r="J31" s="21"/>
    </row>
    <row r="32" spans="1:10" ht="15.75" customHeight="1" x14ac:dyDescent="0.2">
      <c r="A32" s="14" t="s">
        <v>12</v>
      </c>
      <c r="B32" s="14"/>
      <c r="C32" s="14"/>
      <c r="D32" s="14"/>
      <c r="E32" s="14"/>
      <c r="F32" s="14"/>
      <c r="G32" s="14"/>
      <c r="I32" s="864" t="s">
        <v>13</v>
      </c>
      <c r="J32" s="864"/>
    </row>
    <row r="33" spans="1:10" ht="12.75" customHeight="1" x14ac:dyDescent="0.2">
      <c r="A33" s="865" t="s">
        <v>14</v>
      </c>
      <c r="B33" s="865"/>
      <c r="C33" s="865"/>
      <c r="D33" s="865"/>
      <c r="E33" s="865"/>
      <c r="F33" s="865"/>
      <c r="G33" s="865"/>
      <c r="H33" s="865"/>
      <c r="I33" s="865"/>
      <c r="J33" s="865"/>
    </row>
    <row r="34" spans="1:10" ht="12.75" customHeight="1" x14ac:dyDescent="0.2">
      <c r="A34" s="865" t="s">
        <v>20</v>
      </c>
      <c r="B34" s="865"/>
      <c r="C34" s="865"/>
      <c r="D34" s="865"/>
      <c r="E34" s="865"/>
      <c r="F34" s="865"/>
      <c r="G34" s="865"/>
      <c r="H34" s="865"/>
      <c r="I34" s="865"/>
      <c r="J34" s="865"/>
    </row>
    <row r="35" spans="1:10" x14ac:dyDescent="0.2">
      <c r="A35" s="14"/>
      <c r="B35" s="14"/>
      <c r="C35" s="14"/>
      <c r="E35" s="14"/>
      <c r="H35" s="863" t="s">
        <v>87</v>
      </c>
      <c r="I35" s="863"/>
      <c r="J35" s="863"/>
    </row>
    <row r="39" spans="1:10" x14ac:dyDescent="0.2">
      <c r="A39" s="952"/>
      <c r="B39" s="952"/>
      <c r="C39" s="952"/>
      <c r="D39" s="952"/>
      <c r="E39" s="952"/>
      <c r="F39" s="952"/>
      <c r="G39" s="952"/>
      <c r="H39" s="952"/>
      <c r="I39" s="952"/>
      <c r="J39" s="952"/>
    </row>
    <row r="41" spans="1:10" x14ac:dyDescent="0.2">
      <c r="A41" s="952"/>
      <c r="B41" s="952"/>
      <c r="C41" s="952"/>
      <c r="D41" s="952"/>
      <c r="E41" s="952"/>
      <c r="F41" s="952"/>
      <c r="G41" s="952"/>
      <c r="H41" s="952"/>
      <c r="I41" s="952"/>
      <c r="J41" s="952"/>
    </row>
  </sheetData>
  <mergeCells count="18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B12:J2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P41"/>
  <sheetViews>
    <sheetView zoomScaleSheetLayoutView="90" workbookViewId="0">
      <selection activeCell="L20" sqref="L20"/>
    </sheetView>
  </sheetViews>
  <sheetFormatPr defaultRowHeight="12.75" x14ac:dyDescent="0.2"/>
  <cols>
    <col min="1" max="1" width="7.42578125" style="15" customWidth="1"/>
    <col min="2" max="2" width="21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60"/>
      <c r="F1" s="860"/>
      <c r="G1" s="860"/>
      <c r="H1" s="860"/>
      <c r="I1" s="860"/>
      <c r="J1" s="131" t="s">
        <v>367</v>
      </c>
    </row>
    <row r="2" spans="1:16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6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6" customFormat="1" ht="14.25" customHeight="1" x14ac:dyDescent="0.2"/>
    <row r="5" spans="1:16" ht="31.5" customHeight="1" x14ac:dyDescent="0.25">
      <c r="A5" s="943" t="s">
        <v>808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863" t="s">
        <v>166</v>
      </c>
      <c r="B8" s="863"/>
      <c r="C8" s="31"/>
      <c r="H8" s="935" t="s">
        <v>1085</v>
      </c>
      <c r="I8" s="935"/>
      <c r="J8" s="935"/>
    </row>
    <row r="9" spans="1:16" x14ac:dyDescent="0.2">
      <c r="A9" s="939" t="s">
        <v>2</v>
      </c>
      <c r="B9" s="939" t="s">
        <v>3</v>
      </c>
      <c r="C9" s="875" t="s">
        <v>804</v>
      </c>
      <c r="D9" s="876"/>
      <c r="E9" s="876"/>
      <c r="F9" s="877"/>
      <c r="G9" s="875" t="s">
        <v>108</v>
      </c>
      <c r="H9" s="876"/>
      <c r="I9" s="876"/>
      <c r="J9" s="877"/>
      <c r="O9" s="18"/>
      <c r="P9" s="21"/>
    </row>
    <row r="10" spans="1:16" ht="53.25" customHeight="1" x14ac:dyDescent="0.2">
      <c r="A10" s="939"/>
      <c r="B10" s="939"/>
      <c r="C10" s="5" t="s">
        <v>189</v>
      </c>
      <c r="D10" s="5" t="s">
        <v>17</v>
      </c>
      <c r="E10" s="254" t="s">
        <v>369</v>
      </c>
      <c r="F10" s="7" t="s">
        <v>205</v>
      </c>
      <c r="G10" s="5" t="s">
        <v>189</v>
      </c>
      <c r="H10" s="25" t="s">
        <v>18</v>
      </c>
      <c r="I10" s="101" t="s">
        <v>715</v>
      </c>
      <c r="J10" s="5" t="s">
        <v>716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8">
        <v>8</v>
      </c>
      <c r="I11" s="5">
        <v>9</v>
      </c>
      <c r="J11" s="5">
        <v>10</v>
      </c>
    </row>
    <row r="12" spans="1:16" ht="15.75" x14ac:dyDescent="0.2">
      <c r="A12" s="487">
        <v>1</v>
      </c>
      <c r="B12" s="520" t="s">
        <v>950</v>
      </c>
      <c r="C12" s="521">
        <v>112</v>
      </c>
      <c r="D12" s="521">
        <v>57653</v>
      </c>
      <c r="E12" s="521">
        <v>35</v>
      </c>
      <c r="F12" s="521">
        <f>D12*E12</f>
        <v>2017855</v>
      </c>
      <c r="G12" s="521">
        <v>112</v>
      </c>
      <c r="H12" s="521">
        <f>I12*J12</f>
        <v>2017855</v>
      </c>
      <c r="I12" s="521">
        <v>35</v>
      </c>
      <c r="J12" s="521">
        <v>57653</v>
      </c>
    </row>
    <row r="13" spans="1:16" ht="15.75" x14ac:dyDescent="0.2">
      <c r="A13" s="487">
        <v>2</v>
      </c>
      <c r="B13" s="520" t="s">
        <v>954</v>
      </c>
      <c r="C13" s="521">
        <v>889</v>
      </c>
      <c r="D13" s="521">
        <v>153207</v>
      </c>
      <c r="E13" s="521">
        <v>35</v>
      </c>
      <c r="F13" s="521">
        <f t="shared" ref="F13:F22" si="0">D13*E13</f>
        <v>5362245</v>
      </c>
      <c r="G13" s="521">
        <v>889</v>
      </c>
      <c r="H13" s="521">
        <f t="shared" ref="H13:H21" si="1">I13*J13</f>
        <v>5362245</v>
      </c>
      <c r="I13" s="521">
        <v>35</v>
      </c>
      <c r="J13" s="521">
        <v>153207</v>
      </c>
      <c r="K13" s="586"/>
    </row>
    <row r="14" spans="1:16" ht="15.75" x14ac:dyDescent="0.2">
      <c r="A14" s="487">
        <v>3</v>
      </c>
      <c r="B14" s="520" t="s">
        <v>956</v>
      </c>
      <c r="C14" s="521">
        <v>50</v>
      </c>
      <c r="D14" s="521">
        <v>5171</v>
      </c>
      <c r="E14" s="521">
        <v>35</v>
      </c>
      <c r="F14" s="521">
        <f t="shared" si="0"/>
        <v>180985</v>
      </c>
      <c r="G14" s="521">
        <v>50</v>
      </c>
      <c r="H14" s="521">
        <f t="shared" si="1"/>
        <v>165865</v>
      </c>
      <c r="I14" s="521">
        <v>35</v>
      </c>
      <c r="J14" s="521">
        <v>4739</v>
      </c>
      <c r="K14" s="586"/>
    </row>
    <row r="15" spans="1:16" ht="15.75" x14ac:dyDescent="0.2">
      <c r="A15" s="487">
        <v>4</v>
      </c>
      <c r="B15" s="520" t="s">
        <v>961</v>
      </c>
      <c r="C15" s="521">
        <v>120</v>
      </c>
      <c r="D15" s="521">
        <v>12021</v>
      </c>
      <c r="E15" s="521">
        <v>35</v>
      </c>
      <c r="F15" s="521">
        <f t="shared" si="0"/>
        <v>420735</v>
      </c>
      <c r="G15" s="521">
        <v>120</v>
      </c>
      <c r="H15" s="521">
        <f t="shared" si="1"/>
        <v>420735</v>
      </c>
      <c r="I15" s="521">
        <v>35</v>
      </c>
      <c r="J15" s="521">
        <v>12021</v>
      </c>
      <c r="K15" s="586"/>
    </row>
    <row r="16" spans="1:16" ht="15.75" x14ac:dyDescent="0.2">
      <c r="A16" s="487">
        <v>5</v>
      </c>
      <c r="B16" s="520" t="s">
        <v>964</v>
      </c>
      <c r="C16" s="521">
        <v>27</v>
      </c>
      <c r="D16" s="521">
        <v>6372</v>
      </c>
      <c r="E16" s="521">
        <v>35</v>
      </c>
      <c r="F16" s="521">
        <f t="shared" si="0"/>
        <v>223020</v>
      </c>
      <c r="G16" s="521">
        <v>27</v>
      </c>
      <c r="H16" s="521">
        <f t="shared" si="1"/>
        <v>171045</v>
      </c>
      <c r="I16" s="521">
        <v>35</v>
      </c>
      <c r="J16" s="521">
        <v>4887</v>
      </c>
      <c r="K16" s="586"/>
    </row>
    <row r="17" spans="1:11" ht="15.75" x14ac:dyDescent="0.2">
      <c r="A17" s="487">
        <v>6</v>
      </c>
      <c r="B17" s="520" t="s">
        <v>988</v>
      </c>
      <c r="C17" s="521">
        <v>235</v>
      </c>
      <c r="D17" s="521">
        <v>101387</v>
      </c>
      <c r="E17" s="521">
        <v>35</v>
      </c>
      <c r="F17" s="521">
        <f t="shared" si="0"/>
        <v>3548545</v>
      </c>
      <c r="G17" s="521">
        <v>235</v>
      </c>
      <c r="H17" s="521">
        <f t="shared" si="1"/>
        <v>0</v>
      </c>
      <c r="I17" s="521">
        <v>0</v>
      </c>
      <c r="J17" s="521">
        <v>0</v>
      </c>
      <c r="K17" s="586"/>
    </row>
    <row r="18" spans="1:11" ht="15.75" x14ac:dyDescent="0.2">
      <c r="A18" s="487">
        <v>7</v>
      </c>
      <c r="B18" s="520" t="s">
        <v>969</v>
      </c>
      <c r="C18" s="521">
        <v>219</v>
      </c>
      <c r="D18" s="521">
        <v>25347</v>
      </c>
      <c r="E18" s="521">
        <v>35</v>
      </c>
      <c r="F18" s="521">
        <f t="shared" si="0"/>
        <v>887145</v>
      </c>
      <c r="G18" s="521">
        <v>219</v>
      </c>
      <c r="H18" s="521">
        <f t="shared" si="1"/>
        <v>809200</v>
      </c>
      <c r="I18" s="521">
        <v>35</v>
      </c>
      <c r="J18" s="521">
        <v>23120</v>
      </c>
      <c r="K18" s="586"/>
    </row>
    <row r="19" spans="1:11" ht="15.75" x14ac:dyDescent="0.2">
      <c r="A19" s="487">
        <v>8</v>
      </c>
      <c r="B19" s="520" t="s">
        <v>970</v>
      </c>
      <c r="C19" s="521">
        <v>44</v>
      </c>
      <c r="D19" s="521">
        <v>23661</v>
      </c>
      <c r="E19" s="521">
        <v>35</v>
      </c>
      <c r="F19" s="521">
        <f t="shared" si="0"/>
        <v>828135</v>
      </c>
      <c r="G19" s="521">
        <v>44</v>
      </c>
      <c r="H19" s="521">
        <f t="shared" si="1"/>
        <v>828135</v>
      </c>
      <c r="I19" s="521">
        <v>35</v>
      </c>
      <c r="J19" s="521">
        <v>23661</v>
      </c>
      <c r="K19" s="586"/>
    </row>
    <row r="20" spans="1:11" ht="15.75" x14ac:dyDescent="0.2">
      <c r="A20" s="487">
        <v>9</v>
      </c>
      <c r="B20" s="520" t="s">
        <v>974</v>
      </c>
      <c r="C20" s="521">
        <v>188</v>
      </c>
      <c r="D20" s="521">
        <v>425389</v>
      </c>
      <c r="E20" s="521">
        <v>35</v>
      </c>
      <c r="F20" s="521">
        <f t="shared" si="0"/>
        <v>14888615</v>
      </c>
      <c r="G20" s="521">
        <v>188</v>
      </c>
      <c r="H20" s="521">
        <f t="shared" si="1"/>
        <v>2138010</v>
      </c>
      <c r="I20" s="521">
        <v>35</v>
      </c>
      <c r="J20" s="521">
        <v>61086</v>
      </c>
      <c r="K20" s="586"/>
    </row>
    <row r="21" spans="1:11" ht="15.75" x14ac:dyDescent="0.2">
      <c r="A21" s="487">
        <v>10</v>
      </c>
      <c r="B21" s="520" t="s">
        <v>976</v>
      </c>
      <c r="C21" s="521">
        <v>48</v>
      </c>
      <c r="D21" s="521">
        <v>10980</v>
      </c>
      <c r="E21" s="521">
        <v>35</v>
      </c>
      <c r="F21" s="521">
        <f t="shared" si="0"/>
        <v>384300</v>
      </c>
      <c r="G21" s="521">
        <v>48</v>
      </c>
      <c r="H21" s="521">
        <f t="shared" si="1"/>
        <v>384300</v>
      </c>
      <c r="I21" s="521">
        <v>35</v>
      </c>
      <c r="J21" s="521">
        <v>10980</v>
      </c>
      <c r="K21" s="586"/>
    </row>
    <row r="22" spans="1:11" ht="15.75" x14ac:dyDescent="0.2">
      <c r="A22" s="487">
        <v>11</v>
      </c>
      <c r="B22" s="520" t="s">
        <v>979</v>
      </c>
      <c r="C22" s="521">
        <v>104</v>
      </c>
      <c r="D22" s="521">
        <v>44390</v>
      </c>
      <c r="E22" s="521">
        <v>35</v>
      </c>
      <c r="F22" s="521">
        <f t="shared" si="0"/>
        <v>1553650</v>
      </c>
      <c r="G22" s="521">
        <v>104</v>
      </c>
      <c r="H22" s="521">
        <f>I22*J22</f>
        <v>1154140</v>
      </c>
      <c r="I22" s="521">
        <v>26</v>
      </c>
      <c r="J22" s="521">
        <v>44390</v>
      </c>
      <c r="K22" s="586"/>
    </row>
    <row r="23" spans="1:11" ht="15.75" x14ac:dyDescent="0.2">
      <c r="A23" s="487"/>
      <c r="B23" s="522" t="s">
        <v>1005</v>
      </c>
      <c r="C23" s="521">
        <f>SUM(C12:C22)</f>
        <v>2036</v>
      </c>
      <c r="D23" s="521">
        <f>SUM(D12:D22)</f>
        <v>865578</v>
      </c>
      <c r="E23" s="521">
        <v>35</v>
      </c>
      <c r="F23" s="521">
        <f>SUM(F12:F22)</f>
        <v>30295230</v>
      </c>
      <c r="G23" s="521">
        <f>SUM(G12:G22)</f>
        <v>2036</v>
      </c>
      <c r="H23" s="521">
        <f>SUM(H12:H22)</f>
        <v>13451530</v>
      </c>
      <c r="I23" s="521"/>
      <c r="J23" s="521">
        <f>SUM(J12:J22)</f>
        <v>395744</v>
      </c>
      <c r="K23" s="586"/>
    </row>
    <row r="24" spans="1:11" x14ac:dyDescent="0.2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1" x14ac:dyDescent="0.2">
      <c r="A25" s="949" t="s">
        <v>717</v>
      </c>
      <c r="B25" s="949"/>
      <c r="C25" s="949"/>
      <c r="D25" s="949"/>
      <c r="E25" s="949"/>
      <c r="F25" s="949"/>
      <c r="G25" s="949"/>
      <c r="H25" s="949"/>
      <c r="I25" s="21"/>
      <c r="J25" s="21"/>
    </row>
    <row r="26" spans="1:11" x14ac:dyDescent="0.2">
      <c r="A26" s="11"/>
      <c r="B26" s="30"/>
      <c r="C26" s="30"/>
      <c r="D26" s="21"/>
      <c r="E26" s="21"/>
      <c r="F26" s="21"/>
      <c r="G26" s="21"/>
      <c r="H26" s="21"/>
      <c r="I26" s="21"/>
      <c r="J26" s="21"/>
    </row>
    <row r="27" spans="1:11" ht="15.75" x14ac:dyDescent="0.2">
      <c r="A27" s="14" t="s">
        <v>12</v>
      </c>
      <c r="B27" s="14"/>
      <c r="C27" s="14"/>
      <c r="D27" s="14"/>
      <c r="E27" s="14"/>
      <c r="F27" s="14"/>
      <c r="G27" s="14"/>
      <c r="H27" s="934" t="s">
        <v>927</v>
      </c>
      <c r="I27" s="934"/>
      <c r="J27" s="934"/>
    </row>
    <row r="28" spans="1:11" ht="15.75" x14ac:dyDescent="0.2">
      <c r="A28" s="484"/>
      <c r="B28" s="484"/>
      <c r="C28" s="484"/>
      <c r="D28" s="484"/>
      <c r="E28" s="484"/>
      <c r="F28" s="484"/>
      <c r="G28" s="484"/>
      <c r="H28" s="934" t="s">
        <v>481</v>
      </c>
      <c r="I28" s="934"/>
      <c r="J28" s="934"/>
    </row>
    <row r="29" spans="1:11" ht="15.75" x14ac:dyDescent="0.2">
      <c r="A29" s="484"/>
      <c r="B29" s="484"/>
      <c r="C29" s="484"/>
      <c r="D29" s="484"/>
      <c r="E29" s="484"/>
      <c r="F29" s="484"/>
      <c r="G29" s="484"/>
      <c r="H29" s="934" t="s">
        <v>1043</v>
      </c>
      <c r="I29" s="934"/>
      <c r="J29" s="934"/>
    </row>
    <row r="30" spans="1:11" x14ac:dyDescent="0.2">
      <c r="A30" s="14"/>
      <c r="B30" s="14"/>
      <c r="C30" s="14"/>
      <c r="D30" s="485"/>
      <c r="E30" s="14"/>
      <c r="F30" s="485"/>
      <c r="G30" s="485"/>
      <c r="H30" s="34"/>
      <c r="I30" s="34"/>
      <c r="J30" s="34"/>
    </row>
    <row r="31" spans="1:11" x14ac:dyDescent="0.2">
      <c r="A31" s="11"/>
      <c r="B31" s="30"/>
      <c r="C31" s="30"/>
      <c r="D31" s="21"/>
      <c r="E31" s="21"/>
      <c r="F31" s="21"/>
      <c r="G31" s="21"/>
      <c r="H31" s="21"/>
      <c r="I31" s="21"/>
      <c r="J31" s="21"/>
    </row>
    <row r="32" spans="1:11" ht="15.75" customHeight="1" x14ac:dyDescent="0.2">
      <c r="A32" s="14"/>
      <c r="B32" s="14"/>
      <c r="C32" s="14"/>
      <c r="D32" s="14"/>
      <c r="E32" s="14"/>
      <c r="F32" s="14"/>
      <c r="G32" s="14"/>
      <c r="H32" s="485"/>
      <c r="I32" s="484"/>
      <c r="J32" s="484"/>
    </row>
    <row r="33" spans="1:10" ht="12.75" customHeight="1" x14ac:dyDescent="0.2">
      <c r="A33" s="484"/>
      <c r="B33" s="484"/>
      <c r="C33" s="484"/>
      <c r="D33" s="484"/>
      <c r="E33" s="484"/>
      <c r="F33" s="484"/>
      <c r="G33" s="484"/>
      <c r="H33" s="484"/>
      <c r="I33" s="484"/>
      <c r="J33" s="484"/>
    </row>
    <row r="34" spans="1:10" ht="12.75" customHeight="1" x14ac:dyDescent="0.2">
      <c r="A34" s="484"/>
      <c r="B34" s="484"/>
      <c r="C34" s="484"/>
      <c r="D34" s="484"/>
      <c r="E34" s="484"/>
      <c r="F34" s="484"/>
      <c r="G34" s="484"/>
      <c r="H34" s="484"/>
      <c r="I34" s="484"/>
      <c r="J34" s="484"/>
    </row>
    <row r="35" spans="1:10" x14ac:dyDescent="0.2">
      <c r="A35" s="14"/>
      <c r="B35" s="14"/>
      <c r="C35" s="14"/>
      <c r="D35" s="485"/>
      <c r="E35" s="14"/>
      <c r="F35" s="485"/>
      <c r="G35" s="485"/>
      <c r="H35" s="34"/>
      <c r="I35" s="34"/>
      <c r="J35" s="34"/>
    </row>
    <row r="36" spans="1:10" x14ac:dyDescent="0.2">
      <c r="A36" s="485"/>
      <c r="B36" s="485"/>
      <c r="C36" s="485"/>
      <c r="D36" s="485"/>
      <c r="E36" s="485"/>
      <c r="F36" s="485"/>
      <c r="G36" s="485"/>
      <c r="H36" s="485"/>
      <c r="I36" s="485"/>
      <c r="J36" s="485"/>
    </row>
    <row r="37" spans="1:10" x14ac:dyDescent="0.2">
      <c r="A37" s="485"/>
      <c r="B37" s="485"/>
      <c r="C37" s="485"/>
      <c r="D37" s="485"/>
      <c r="E37" s="485"/>
      <c r="F37" s="485"/>
      <c r="G37" s="485"/>
      <c r="H37" s="485"/>
      <c r="I37" s="485"/>
      <c r="J37" s="485"/>
    </row>
    <row r="38" spans="1:10" x14ac:dyDescent="0.2">
      <c r="A38" s="485"/>
      <c r="B38" s="485"/>
      <c r="C38" s="485"/>
      <c r="D38" s="485"/>
      <c r="E38" s="485"/>
      <c r="F38" s="485"/>
      <c r="G38" s="485"/>
      <c r="H38" s="485"/>
      <c r="I38" s="485"/>
      <c r="J38" s="485"/>
    </row>
    <row r="39" spans="1:10" x14ac:dyDescent="0.2">
      <c r="A39" s="510"/>
      <c r="B39" s="510"/>
      <c r="C39" s="510"/>
      <c r="D39" s="510"/>
      <c r="E39" s="510"/>
      <c r="F39" s="510"/>
      <c r="G39" s="510"/>
      <c r="H39" s="510"/>
      <c r="I39" s="510"/>
      <c r="J39" s="510"/>
    </row>
    <row r="41" spans="1:10" x14ac:dyDescent="0.2">
      <c r="A41" s="952"/>
      <c r="B41" s="952"/>
      <c r="C41" s="952"/>
      <c r="D41" s="952"/>
      <c r="E41" s="952"/>
      <c r="F41" s="952"/>
      <c r="G41" s="952"/>
      <c r="H41" s="952"/>
      <c r="I41" s="952"/>
      <c r="J41" s="952"/>
    </row>
  </sheetData>
  <mergeCells count="15">
    <mergeCell ref="E1:I1"/>
    <mergeCell ref="A2:J2"/>
    <mergeCell ref="A3:J3"/>
    <mergeCell ref="A5:J5"/>
    <mergeCell ref="A8:B8"/>
    <mergeCell ref="H8:J8"/>
    <mergeCell ref="A41:J41"/>
    <mergeCell ref="A9:A10"/>
    <mergeCell ref="B9:B10"/>
    <mergeCell ref="C9:F9"/>
    <mergeCell ref="G9:J9"/>
    <mergeCell ref="A25:H25"/>
    <mergeCell ref="H27:J27"/>
    <mergeCell ref="H28:J28"/>
    <mergeCell ref="H29:J29"/>
  </mergeCells>
  <printOptions horizontalCentered="1"/>
  <pageMargins left="0.20866141699999999" right="0.20866141699999999" top="0.23622047244094499" bottom="0" header="0.31496062992126" footer="0.31496062992126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P41"/>
  <sheetViews>
    <sheetView zoomScaleSheetLayoutView="78" workbookViewId="0">
      <selection activeCell="M24" sqref="M24"/>
    </sheetView>
  </sheetViews>
  <sheetFormatPr defaultRowHeight="12.75" x14ac:dyDescent="0.2"/>
  <cols>
    <col min="1" max="1" width="7.42578125" style="15" customWidth="1"/>
    <col min="2" max="2" width="21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60"/>
      <c r="F1" s="860"/>
      <c r="G1" s="860"/>
      <c r="H1" s="860"/>
      <c r="I1" s="860"/>
      <c r="J1" s="131" t="s">
        <v>433</v>
      </c>
    </row>
    <row r="2" spans="1:16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6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6" customFormat="1" ht="14.25" customHeight="1" x14ac:dyDescent="0.2"/>
    <row r="5" spans="1:16" ht="31.5" customHeight="1" x14ac:dyDescent="0.25">
      <c r="A5" s="943" t="s">
        <v>809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863" t="s">
        <v>166</v>
      </c>
      <c r="B8" s="863"/>
      <c r="C8" s="31"/>
      <c r="H8" s="935" t="s">
        <v>1085</v>
      </c>
      <c r="I8" s="935"/>
      <c r="J8" s="935"/>
    </row>
    <row r="9" spans="1:16" x14ac:dyDescent="0.2">
      <c r="A9" s="939" t="s">
        <v>2</v>
      </c>
      <c r="B9" s="939" t="s">
        <v>3</v>
      </c>
      <c r="C9" s="875" t="s">
        <v>804</v>
      </c>
      <c r="D9" s="876"/>
      <c r="E9" s="876"/>
      <c r="F9" s="877"/>
      <c r="G9" s="875" t="s">
        <v>108</v>
      </c>
      <c r="H9" s="876"/>
      <c r="I9" s="876"/>
      <c r="J9" s="877"/>
      <c r="O9" s="18"/>
      <c r="P9" s="21"/>
    </row>
    <row r="10" spans="1:16" ht="53.25" customHeight="1" x14ac:dyDescent="0.2">
      <c r="A10" s="939"/>
      <c r="B10" s="939"/>
      <c r="C10" s="5" t="s">
        <v>189</v>
      </c>
      <c r="D10" s="5" t="s">
        <v>17</v>
      </c>
      <c r="E10" s="254" t="s">
        <v>370</v>
      </c>
      <c r="F10" s="7" t="s">
        <v>205</v>
      </c>
      <c r="G10" s="5" t="s">
        <v>189</v>
      </c>
      <c r="H10" s="25" t="s">
        <v>18</v>
      </c>
      <c r="I10" s="101" t="s">
        <v>715</v>
      </c>
      <c r="J10" s="5" t="s">
        <v>716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8">
        <v>8</v>
      </c>
      <c r="I11" s="5">
        <v>9</v>
      </c>
      <c r="J11" s="5">
        <v>10</v>
      </c>
    </row>
    <row r="12" spans="1:16" ht="15.75" x14ac:dyDescent="0.2">
      <c r="A12" s="487">
        <v>1</v>
      </c>
      <c r="B12" s="520" t="s">
        <v>950</v>
      </c>
      <c r="C12" s="521">
        <v>78</v>
      </c>
      <c r="D12" s="521">
        <v>9902</v>
      </c>
      <c r="E12" s="521">
        <v>35</v>
      </c>
      <c r="F12" s="521">
        <f>D12*E12</f>
        <v>346570</v>
      </c>
      <c r="G12" s="521">
        <v>78</v>
      </c>
      <c r="H12" s="521">
        <f>J12*I12</f>
        <v>289870</v>
      </c>
      <c r="I12" s="521">
        <v>35</v>
      </c>
      <c r="J12" s="521">
        <v>8282</v>
      </c>
    </row>
    <row r="13" spans="1:16" ht="15.75" x14ac:dyDescent="0.2">
      <c r="A13" s="487">
        <v>2</v>
      </c>
      <c r="B13" s="520" t="s">
        <v>954</v>
      </c>
      <c r="C13" s="521">
        <v>1521</v>
      </c>
      <c r="D13" s="521">
        <v>86664</v>
      </c>
      <c r="E13" s="521">
        <v>35</v>
      </c>
      <c r="F13" s="521">
        <f t="shared" ref="F13:F22" si="0">D13*E13</f>
        <v>3033240</v>
      </c>
      <c r="G13" s="521">
        <v>1521</v>
      </c>
      <c r="H13" s="521">
        <f t="shared" ref="H13:H22" si="1">J13*I13</f>
        <v>2722055</v>
      </c>
      <c r="I13" s="521">
        <v>35</v>
      </c>
      <c r="J13" s="521">
        <v>77773</v>
      </c>
      <c r="K13" s="586"/>
    </row>
    <row r="14" spans="1:16" ht="15.75" x14ac:dyDescent="0.2">
      <c r="A14" s="487">
        <v>3</v>
      </c>
      <c r="B14" s="520" t="s">
        <v>956</v>
      </c>
      <c r="C14" s="521">
        <v>58</v>
      </c>
      <c r="D14" s="521">
        <v>3523</v>
      </c>
      <c r="E14" s="521">
        <v>35</v>
      </c>
      <c r="F14" s="521">
        <f t="shared" si="0"/>
        <v>123305</v>
      </c>
      <c r="G14" s="521">
        <v>58</v>
      </c>
      <c r="H14" s="521">
        <f t="shared" si="1"/>
        <v>85015</v>
      </c>
      <c r="I14" s="521">
        <v>35</v>
      </c>
      <c r="J14" s="521">
        <v>2429</v>
      </c>
      <c r="K14" s="586"/>
    </row>
    <row r="15" spans="1:16" ht="15.75" x14ac:dyDescent="0.2">
      <c r="A15" s="487">
        <v>4</v>
      </c>
      <c r="B15" s="520" t="s">
        <v>961</v>
      </c>
      <c r="C15" s="521">
        <v>56</v>
      </c>
      <c r="D15" s="521">
        <v>6931</v>
      </c>
      <c r="E15" s="521">
        <v>35</v>
      </c>
      <c r="F15" s="521">
        <f t="shared" si="0"/>
        <v>242585</v>
      </c>
      <c r="G15" s="521">
        <v>56</v>
      </c>
      <c r="H15" s="521">
        <f t="shared" si="1"/>
        <v>242585</v>
      </c>
      <c r="I15" s="521">
        <v>35</v>
      </c>
      <c r="J15" s="521">
        <v>6931</v>
      </c>
      <c r="K15" s="586"/>
    </row>
    <row r="16" spans="1:16" ht="15.75" x14ac:dyDescent="0.2">
      <c r="A16" s="487">
        <v>5</v>
      </c>
      <c r="B16" s="520" t="s">
        <v>964</v>
      </c>
      <c r="C16" s="521">
        <v>78</v>
      </c>
      <c r="D16" s="521">
        <v>3687</v>
      </c>
      <c r="E16" s="521">
        <v>35</v>
      </c>
      <c r="F16" s="521">
        <f t="shared" si="0"/>
        <v>129045</v>
      </c>
      <c r="G16" s="521">
        <v>78</v>
      </c>
      <c r="H16" s="521">
        <f t="shared" si="1"/>
        <v>80640</v>
      </c>
      <c r="I16" s="521">
        <v>35</v>
      </c>
      <c r="J16" s="521">
        <v>2304</v>
      </c>
      <c r="K16" s="586"/>
    </row>
    <row r="17" spans="1:11" ht="15.75" x14ac:dyDescent="0.2">
      <c r="A17" s="487">
        <v>6</v>
      </c>
      <c r="B17" s="520" t="s">
        <v>988</v>
      </c>
      <c r="C17" s="521">
        <v>0</v>
      </c>
      <c r="D17" s="521">
        <v>56208</v>
      </c>
      <c r="E17" s="521">
        <v>35</v>
      </c>
      <c r="F17" s="521">
        <f t="shared" si="0"/>
        <v>1967280</v>
      </c>
      <c r="G17" s="521">
        <v>0</v>
      </c>
      <c r="H17" s="521">
        <f t="shared" si="1"/>
        <v>0</v>
      </c>
      <c r="I17" s="521">
        <v>0</v>
      </c>
      <c r="J17" s="521">
        <v>0</v>
      </c>
      <c r="K17" s="586"/>
    </row>
    <row r="18" spans="1:11" ht="15.75" x14ac:dyDescent="0.2">
      <c r="A18" s="487">
        <v>7</v>
      </c>
      <c r="B18" s="520" t="s">
        <v>969</v>
      </c>
      <c r="C18" s="521">
        <v>256</v>
      </c>
      <c r="D18" s="521">
        <v>18344</v>
      </c>
      <c r="E18" s="521">
        <v>35</v>
      </c>
      <c r="F18" s="521">
        <f t="shared" si="0"/>
        <v>642040</v>
      </c>
      <c r="G18" s="521">
        <v>256</v>
      </c>
      <c r="H18" s="521">
        <f t="shared" si="1"/>
        <v>586915</v>
      </c>
      <c r="I18" s="521">
        <v>35</v>
      </c>
      <c r="J18" s="521">
        <v>16769</v>
      </c>
      <c r="K18" s="586"/>
    </row>
    <row r="19" spans="1:11" ht="15.75" x14ac:dyDescent="0.2">
      <c r="A19" s="487">
        <v>8</v>
      </c>
      <c r="B19" s="520" t="s">
        <v>970</v>
      </c>
      <c r="C19" s="521">
        <v>213</v>
      </c>
      <c r="D19" s="521">
        <v>13100</v>
      </c>
      <c r="E19" s="521">
        <v>35</v>
      </c>
      <c r="F19" s="521">
        <f t="shared" si="0"/>
        <v>458500</v>
      </c>
      <c r="G19" s="521">
        <v>213</v>
      </c>
      <c r="H19" s="521">
        <f t="shared" si="1"/>
        <v>458500</v>
      </c>
      <c r="I19" s="521">
        <v>35</v>
      </c>
      <c r="J19" s="521">
        <v>13100</v>
      </c>
      <c r="K19" s="586"/>
    </row>
    <row r="20" spans="1:11" ht="15.75" x14ac:dyDescent="0.2">
      <c r="A20" s="487">
        <v>9</v>
      </c>
      <c r="B20" s="520" t="s">
        <v>974</v>
      </c>
      <c r="C20" s="521">
        <v>186</v>
      </c>
      <c r="D20" s="521">
        <v>281767</v>
      </c>
      <c r="E20" s="521">
        <v>35</v>
      </c>
      <c r="F20" s="521">
        <f t="shared" si="0"/>
        <v>9861845</v>
      </c>
      <c r="G20" s="521">
        <v>186</v>
      </c>
      <c r="H20" s="521">
        <f t="shared" si="1"/>
        <v>1214990</v>
      </c>
      <c r="I20" s="521">
        <v>35</v>
      </c>
      <c r="J20" s="521">
        <v>34714</v>
      </c>
      <c r="K20" s="586"/>
    </row>
    <row r="21" spans="1:11" ht="15.75" x14ac:dyDescent="0.2">
      <c r="A21" s="487">
        <v>10</v>
      </c>
      <c r="B21" s="520" t="s">
        <v>976</v>
      </c>
      <c r="C21" s="521">
        <v>168</v>
      </c>
      <c r="D21" s="521">
        <v>6946</v>
      </c>
      <c r="E21" s="521">
        <v>35</v>
      </c>
      <c r="F21" s="521">
        <f t="shared" si="0"/>
        <v>243110</v>
      </c>
      <c r="G21" s="521">
        <v>168</v>
      </c>
      <c r="H21" s="521">
        <f t="shared" si="1"/>
        <v>243110</v>
      </c>
      <c r="I21" s="521">
        <v>35</v>
      </c>
      <c r="J21" s="521">
        <v>6946</v>
      </c>
      <c r="K21" s="586"/>
    </row>
    <row r="22" spans="1:11" ht="15.75" x14ac:dyDescent="0.2">
      <c r="A22" s="487">
        <v>11</v>
      </c>
      <c r="B22" s="520" t="s">
        <v>979</v>
      </c>
      <c r="C22" s="521">
        <v>223</v>
      </c>
      <c r="D22" s="521">
        <v>26256</v>
      </c>
      <c r="E22" s="521">
        <v>35</v>
      </c>
      <c r="F22" s="521">
        <f t="shared" si="0"/>
        <v>918960</v>
      </c>
      <c r="G22" s="521">
        <v>223</v>
      </c>
      <c r="H22" s="521">
        <f t="shared" si="1"/>
        <v>682656</v>
      </c>
      <c r="I22" s="521">
        <v>26</v>
      </c>
      <c r="J22" s="521">
        <v>26256</v>
      </c>
      <c r="K22" s="586"/>
    </row>
    <row r="23" spans="1:11" ht="15.75" x14ac:dyDescent="0.2">
      <c r="A23" s="487">
        <v>12</v>
      </c>
      <c r="B23" s="522" t="s">
        <v>1005</v>
      </c>
      <c r="C23" s="521">
        <f>SUM(C12:C22)</f>
        <v>2837</v>
      </c>
      <c r="D23" s="521">
        <f>SUM(D12:D22)</f>
        <v>513328</v>
      </c>
      <c r="E23" s="521">
        <v>35</v>
      </c>
      <c r="F23" s="521">
        <f>SUM(F12:F22)</f>
        <v>17966480</v>
      </c>
      <c r="G23" s="521">
        <f>SUM(G12:G22)</f>
        <v>2837</v>
      </c>
      <c r="H23" s="521">
        <f>SUM(H12:H22)</f>
        <v>6606336</v>
      </c>
      <c r="I23" s="521"/>
      <c r="J23" s="521">
        <f>SUM(J12:J22)</f>
        <v>195504</v>
      </c>
    </row>
    <row r="24" spans="1:11" x14ac:dyDescent="0.2">
      <c r="A24" s="11"/>
      <c r="B24" s="30"/>
      <c r="C24" s="30"/>
      <c r="D24" s="21"/>
      <c r="E24" s="21"/>
      <c r="F24" s="21"/>
      <c r="G24" s="21"/>
      <c r="H24" s="21"/>
      <c r="I24" s="21"/>
      <c r="J24" s="21"/>
    </row>
    <row r="25" spans="1:11" x14ac:dyDescent="0.2">
      <c r="A25" s="949" t="s">
        <v>717</v>
      </c>
      <c r="B25" s="949"/>
      <c r="C25" s="949"/>
      <c r="D25" s="949"/>
      <c r="E25" s="949"/>
      <c r="F25" s="949"/>
      <c r="G25" s="949"/>
      <c r="H25" s="949"/>
      <c r="I25" s="21"/>
      <c r="J25" s="21"/>
    </row>
    <row r="26" spans="1:11" ht="15.75" x14ac:dyDescent="0.2">
      <c r="A26" s="11"/>
      <c r="B26" s="30"/>
      <c r="C26" s="30"/>
      <c r="D26" s="21"/>
      <c r="E26" s="21"/>
      <c r="F26" s="21"/>
      <c r="G26" s="21"/>
      <c r="H26" s="934" t="s">
        <v>927</v>
      </c>
      <c r="I26" s="934"/>
      <c r="J26" s="934"/>
    </row>
    <row r="27" spans="1:11" ht="15.75" x14ac:dyDescent="0.2">
      <c r="A27" s="14" t="s">
        <v>12</v>
      </c>
      <c r="B27" s="14"/>
      <c r="C27" s="14"/>
      <c r="D27" s="14"/>
      <c r="E27" s="14"/>
      <c r="F27" s="14"/>
      <c r="G27" s="14"/>
      <c r="H27" s="934" t="s">
        <v>481</v>
      </c>
      <c r="I27" s="934"/>
      <c r="J27" s="934"/>
    </row>
    <row r="28" spans="1:11" ht="15.75" x14ac:dyDescent="0.2">
      <c r="A28" s="484"/>
      <c r="B28" s="484"/>
      <c r="C28" s="484"/>
      <c r="D28" s="484"/>
      <c r="E28" s="484"/>
      <c r="F28" s="484"/>
      <c r="G28" s="484"/>
      <c r="H28" s="934" t="s">
        <v>1043</v>
      </c>
      <c r="I28" s="934"/>
      <c r="J28" s="934"/>
    </row>
    <row r="29" spans="1:11" x14ac:dyDescent="0.2">
      <c r="A29" s="11"/>
      <c r="B29" s="30"/>
      <c r="C29" s="30"/>
      <c r="D29" s="21"/>
      <c r="E29" s="21"/>
      <c r="F29" s="21"/>
      <c r="G29" s="21"/>
      <c r="H29" s="21"/>
      <c r="I29" s="21"/>
      <c r="J29" s="21"/>
    </row>
    <row r="30" spans="1:11" x14ac:dyDescent="0.2">
      <c r="A30" s="949" t="s">
        <v>717</v>
      </c>
      <c r="B30" s="949"/>
      <c r="C30" s="949"/>
      <c r="D30" s="949"/>
      <c r="E30" s="949"/>
      <c r="F30" s="949"/>
      <c r="G30" s="949"/>
      <c r="H30" s="949"/>
      <c r="I30" s="21"/>
      <c r="J30" s="21"/>
    </row>
    <row r="31" spans="1:11" x14ac:dyDescent="0.2">
      <c r="A31" s="11"/>
      <c r="B31" s="30"/>
      <c r="C31" s="30"/>
      <c r="D31" s="21"/>
      <c r="E31" s="21"/>
      <c r="F31" s="21"/>
      <c r="G31" s="21"/>
      <c r="H31" s="21"/>
      <c r="I31" s="21"/>
      <c r="J31" s="21"/>
    </row>
    <row r="32" spans="1:11" ht="15.75" customHeight="1" x14ac:dyDescent="0.2">
      <c r="A32" s="14" t="s">
        <v>12</v>
      </c>
      <c r="B32" s="14"/>
      <c r="C32" s="14"/>
      <c r="D32" s="14"/>
      <c r="E32" s="14"/>
      <c r="F32" s="14"/>
      <c r="G32" s="14"/>
      <c r="I32" s="864" t="s">
        <v>13</v>
      </c>
      <c r="J32" s="864"/>
    </row>
    <row r="33" spans="1:10" ht="12.75" customHeight="1" x14ac:dyDescent="0.2">
      <c r="A33" s="865" t="s">
        <v>14</v>
      </c>
      <c r="B33" s="865"/>
      <c r="C33" s="865"/>
      <c r="D33" s="865"/>
      <c r="E33" s="865"/>
      <c r="F33" s="865"/>
      <c r="G33" s="865"/>
      <c r="H33" s="865"/>
      <c r="I33" s="865"/>
      <c r="J33" s="865"/>
    </row>
    <row r="34" spans="1:10" ht="12.75" customHeight="1" x14ac:dyDescent="0.2">
      <c r="A34" s="865" t="s">
        <v>20</v>
      </c>
      <c r="B34" s="865"/>
      <c r="C34" s="865"/>
      <c r="D34" s="865"/>
      <c r="E34" s="865"/>
      <c r="F34" s="865"/>
      <c r="G34" s="865"/>
      <c r="H34" s="865"/>
      <c r="I34" s="865"/>
      <c r="J34" s="865"/>
    </row>
    <row r="35" spans="1:10" x14ac:dyDescent="0.2">
      <c r="A35" s="14"/>
      <c r="B35" s="14"/>
      <c r="C35" s="14"/>
      <c r="E35" s="14"/>
      <c r="H35" s="863" t="s">
        <v>87</v>
      </c>
      <c r="I35" s="863"/>
      <c r="J35" s="863"/>
    </row>
    <row r="39" spans="1:10" x14ac:dyDescent="0.2">
      <c r="A39" s="952"/>
      <c r="B39" s="952"/>
      <c r="C39" s="952"/>
      <c r="D39" s="952"/>
      <c r="E39" s="952"/>
      <c r="F39" s="952"/>
      <c r="G39" s="952"/>
      <c r="H39" s="952"/>
      <c r="I39" s="952"/>
      <c r="J39" s="952"/>
    </row>
    <row r="41" spans="1:10" x14ac:dyDescent="0.2">
      <c r="A41" s="952"/>
      <c r="B41" s="952"/>
      <c r="C41" s="952"/>
      <c r="D41" s="952"/>
      <c r="E41" s="952"/>
      <c r="F41" s="952"/>
      <c r="G41" s="952"/>
      <c r="H41" s="952"/>
      <c r="I41" s="952"/>
      <c r="J41" s="952"/>
    </row>
  </sheetData>
  <mergeCells count="21"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A25:H25"/>
    <mergeCell ref="H26:J26"/>
    <mergeCell ref="H27:J27"/>
    <mergeCell ref="H28:J28"/>
  </mergeCells>
  <printOptions horizontalCentered="1"/>
  <pageMargins left="0.20866141699999999" right="0.20866141699999999" top="0.23622047244094499" bottom="0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"/>
  <sheetViews>
    <sheetView topLeftCell="A4" zoomScaleSheetLayoutView="120" workbookViewId="0">
      <selection activeCell="C29" sqref="C29"/>
    </sheetView>
  </sheetViews>
  <sheetFormatPr defaultRowHeight="12.75" x14ac:dyDescent="0.2"/>
  <cols>
    <col min="1" max="1" width="6.85546875" customWidth="1"/>
    <col min="2" max="2" width="11.7109375" customWidth="1"/>
    <col min="3" max="3" width="114.5703125" customWidth="1"/>
  </cols>
  <sheetData>
    <row r="1" spans="1:7" ht="21.75" customHeight="1" x14ac:dyDescent="0.25">
      <c r="A1" s="796" t="s">
        <v>554</v>
      </c>
      <c r="B1" s="796"/>
      <c r="C1" s="796"/>
      <c r="D1" s="796"/>
      <c r="E1" s="294"/>
      <c r="F1" s="294"/>
      <c r="G1" s="294"/>
    </row>
    <row r="2" spans="1:7" x14ac:dyDescent="0.2">
      <c r="A2" s="3" t="s">
        <v>77</v>
      </c>
      <c r="B2" s="3" t="s">
        <v>555</v>
      </c>
      <c r="C2" s="3" t="s">
        <v>556</v>
      </c>
    </row>
    <row r="3" spans="1:7" x14ac:dyDescent="0.2">
      <c r="A3" s="8">
        <v>1</v>
      </c>
      <c r="B3" s="344" t="s">
        <v>557</v>
      </c>
      <c r="C3" s="344" t="s">
        <v>765</v>
      </c>
    </row>
    <row r="4" spans="1:7" x14ac:dyDescent="0.2">
      <c r="A4" s="8">
        <v>2</v>
      </c>
      <c r="B4" s="344" t="s">
        <v>558</v>
      </c>
      <c r="C4" s="344" t="s">
        <v>766</v>
      </c>
    </row>
    <row r="5" spans="1:7" x14ac:dyDescent="0.2">
      <c r="A5" s="8">
        <v>3</v>
      </c>
      <c r="B5" s="344" t="s">
        <v>559</v>
      </c>
      <c r="C5" s="344" t="s">
        <v>767</v>
      </c>
    </row>
    <row r="6" spans="1:7" x14ac:dyDescent="0.2">
      <c r="A6" s="8">
        <v>4</v>
      </c>
      <c r="B6" s="344" t="s">
        <v>884</v>
      </c>
      <c r="C6" s="344" t="s">
        <v>885</v>
      </c>
    </row>
    <row r="7" spans="1:7" x14ac:dyDescent="0.2">
      <c r="A7" s="8">
        <v>5</v>
      </c>
      <c r="B7" s="344" t="s">
        <v>560</v>
      </c>
      <c r="C7" s="344" t="s">
        <v>768</v>
      </c>
    </row>
    <row r="8" spans="1:7" x14ac:dyDescent="0.2">
      <c r="A8" s="8">
        <v>6</v>
      </c>
      <c r="B8" s="344" t="s">
        <v>561</v>
      </c>
      <c r="C8" s="344" t="s">
        <v>769</v>
      </c>
    </row>
    <row r="9" spans="1:7" x14ac:dyDescent="0.2">
      <c r="A9" s="8">
        <v>7</v>
      </c>
      <c r="B9" s="344" t="s">
        <v>562</v>
      </c>
      <c r="C9" s="344" t="s">
        <v>770</v>
      </c>
    </row>
    <row r="10" spans="1:7" x14ac:dyDescent="0.2">
      <c r="A10" s="8">
        <v>8</v>
      </c>
      <c r="B10" s="344" t="s">
        <v>563</v>
      </c>
      <c r="C10" s="344" t="s">
        <v>771</v>
      </c>
    </row>
    <row r="11" spans="1:7" x14ac:dyDescent="0.2">
      <c r="A11" s="8">
        <v>9</v>
      </c>
      <c r="B11" s="344" t="s">
        <v>564</v>
      </c>
      <c r="C11" s="344" t="s">
        <v>772</v>
      </c>
    </row>
    <row r="12" spans="1:7" x14ac:dyDescent="0.2">
      <c r="A12" s="8">
        <v>10</v>
      </c>
      <c r="B12" s="344" t="s">
        <v>565</v>
      </c>
      <c r="C12" s="344" t="s">
        <v>773</v>
      </c>
    </row>
    <row r="13" spans="1:7" x14ac:dyDescent="0.2">
      <c r="A13" s="8">
        <v>11</v>
      </c>
      <c r="B13" s="344" t="s">
        <v>683</v>
      </c>
      <c r="C13" s="344" t="s">
        <v>684</v>
      </c>
    </row>
    <row r="14" spans="1:7" x14ac:dyDescent="0.2">
      <c r="A14" s="8">
        <v>12</v>
      </c>
      <c r="B14" s="344" t="s">
        <v>566</v>
      </c>
      <c r="C14" s="344" t="s">
        <v>774</v>
      </c>
    </row>
    <row r="15" spans="1:7" x14ac:dyDescent="0.2">
      <c r="A15" s="8">
        <v>13</v>
      </c>
      <c r="B15" s="344" t="s">
        <v>567</v>
      </c>
      <c r="C15" s="344" t="s">
        <v>775</v>
      </c>
    </row>
    <row r="16" spans="1:7" x14ac:dyDescent="0.2">
      <c r="A16" s="8">
        <v>14</v>
      </c>
      <c r="B16" s="344" t="s">
        <v>568</v>
      </c>
      <c r="C16" s="344" t="s">
        <v>776</v>
      </c>
    </row>
    <row r="17" spans="1:3" x14ac:dyDescent="0.2">
      <c r="A17" s="8">
        <v>15</v>
      </c>
      <c r="B17" s="344" t="s">
        <v>569</v>
      </c>
      <c r="C17" s="344" t="s">
        <v>777</v>
      </c>
    </row>
    <row r="18" spans="1:3" x14ac:dyDescent="0.2">
      <c r="A18" s="8">
        <v>16</v>
      </c>
      <c r="B18" s="344" t="s">
        <v>570</v>
      </c>
      <c r="C18" s="344" t="s">
        <v>778</v>
      </c>
    </row>
    <row r="19" spans="1:3" x14ac:dyDescent="0.2">
      <c r="A19" s="8">
        <v>17</v>
      </c>
      <c r="B19" s="344" t="s">
        <v>571</v>
      </c>
      <c r="C19" s="344" t="s">
        <v>779</v>
      </c>
    </row>
    <row r="20" spans="1:3" x14ac:dyDescent="0.2">
      <c r="A20" s="8">
        <v>18</v>
      </c>
      <c r="B20" s="344" t="s">
        <v>572</v>
      </c>
      <c r="C20" s="344" t="s">
        <v>780</v>
      </c>
    </row>
    <row r="21" spans="1:3" x14ac:dyDescent="0.2">
      <c r="A21" s="8">
        <v>19</v>
      </c>
      <c r="B21" s="344" t="s">
        <v>573</v>
      </c>
      <c r="C21" s="344" t="s">
        <v>781</v>
      </c>
    </row>
    <row r="22" spans="1:3" x14ac:dyDescent="0.2">
      <c r="A22" s="8">
        <v>20</v>
      </c>
      <c r="B22" s="344" t="s">
        <v>574</v>
      </c>
      <c r="C22" s="344" t="s">
        <v>782</v>
      </c>
    </row>
    <row r="23" spans="1:3" x14ac:dyDescent="0.2">
      <c r="A23" s="8">
        <v>21</v>
      </c>
      <c r="B23" s="344" t="s">
        <v>575</v>
      </c>
      <c r="C23" s="344" t="s">
        <v>783</v>
      </c>
    </row>
    <row r="24" spans="1:3" x14ac:dyDescent="0.2">
      <c r="A24" s="8">
        <v>22</v>
      </c>
      <c r="B24" s="344" t="s">
        <v>576</v>
      </c>
      <c r="C24" s="344" t="s">
        <v>784</v>
      </c>
    </row>
    <row r="25" spans="1:3" x14ac:dyDescent="0.2">
      <c r="A25" s="8">
        <v>23</v>
      </c>
      <c r="B25" s="344" t="s">
        <v>577</v>
      </c>
      <c r="C25" s="344" t="s">
        <v>785</v>
      </c>
    </row>
    <row r="26" spans="1:3" x14ac:dyDescent="0.2">
      <c r="A26" s="8">
        <v>24</v>
      </c>
      <c r="B26" s="344" t="s">
        <v>578</v>
      </c>
      <c r="C26" s="344" t="s">
        <v>786</v>
      </c>
    </row>
    <row r="27" spans="1:3" x14ac:dyDescent="0.2">
      <c r="A27" s="8">
        <v>25</v>
      </c>
      <c r="B27" s="344" t="s">
        <v>579</v>
      </c>
      <c r="C27" s="344" t="s">
        <v>787</v>
      </c>
    </row>
    <row r="28" spans="1:3" x14ac:dyDescent="0.2">
      <c r="A28" s="8">
        <v>26</v>
      </c>
      <c r="B28" s="344" t="s">
        <v>580</v>
      </c>
      <c r="C28" s="344" t="s">
        <v>788</v>
      </c>
    </row>
    <row r="29" spans="1:3" x14ac:dyDescent="0.2">
      <c r="A29" s="8">
        <v>27</v>
      </c>
      <c r="B29" s="344" t="s">
        <v>581</v>
      </c>
      <c r="C29" s="344" t="s">
        <v>789</v>
      </c>
    </row>
    <row r="30" spans="1:3" x14ac:dyDescent="0.2">
      <c r="A30" s="8">
        <v>28</v>
      </c>
      <c r="B30" s="344" t="s">
        <v>582</v>
      </c>
      <c r="C30" s="344" t="s">
        <v>583</v>
      </c>
    </row>
    <row r="31" spans="1:3" x14ac:dyDescent="0.2">
      <c r="A31" s="8">
        <v>29</v>
      </c>
      <c r="B31" s="344" t="s">
        <v>584</v>
      </c>
      <c r="C31" s="344" t="s">
        <v>585</v>
      </c>
    </row>
    <row r="32" spans="1:3" x14ac:dyDescent="0.2">
      <c r="A32" s="8">
        <v>30</v>
      </c>
      <c r="B32" s="344" t="s">
        <v>586</v>
      </c>
      <c r="C32" s="344" t="s">
        <v>587</v>
      </c>
    </row>
    <row r="33" spans="1:3" x14ac:dyDescent="0.2">
      <c r="A33" s="8">
        <v>31</v>
      </c>
      <c r="B33" s="344" t="s">
        <v>682</v>
      </c>
      <c r="C33" s="344" t="s">
        <v>681</v>
      </c>
    </row>
    <row r="34" spans="1:3" x14ac:dyDescent="0.2">
      <c r="A34" s="8">
        <v>32</v>
      </c>
      <c r="B34" s="344" t="s">
        <v>729</v>
      </c>
      <c r="C34" s="344" t="s">
        <v>730</v>
      </c>
    </row>
    <row r="35" spans="1:3" x14ac:dyDescent="0.2">
      <c r="A35" s="8">
        <v>33</v>
      </c>
      <c r="B35" s="344" t="s">
        <v>588</v>
      </c>
      <c r="C35" s="344" t="s">
        <v>589</v>
      </c>
    </row>
    <row r="36" spans="1:3" x14ac:dyDescent="0.2">
      <c r="A36" s="8">
        <v>34</v>
      </c>
      <c r="B36" s="344" t="s">
        <v>590</v>
      </c>
      <c r="C36" s="344" t="s">
        <v>589</v>
      </c>
    </row>
    <row r="37" spans="1:3" x14ac:dyDescent="0.2">
      <c r="A37" s="8">
        <v>35</v>
      </c>
      <c r="B37" s="344" t="s">
        <v>591</v>
      </c>
      <c r="C37" s="344" t="s">
        <v>592</v>
      </c>
    </row>
    <row r="38" spans="1:3" x14ac:dyDescent="0.2">
      <c r="A38" s="8">
        <v>36</v>
      </c>
      <c r="B38" s="344" t="s">
        <v>593</v>
      </c>
      <c r="C38" s="344" t="s">
        <v>594</v>
      </c>
    </row>
    <row r="39" spans="1:3" x14ac:dyDescent="0.2">
      <c r="A39" s="8">
        <v>37</v>
      </c>
      <c r="B39" s="344" t="s">
        <v>595</v>
      </c>
      <c r="C39" s="344" t="s">
        <v>596</v>
      </c>
    </row>
    <row r="40" spans="1:3" x14ac:dyDescent="0.2">
      <c r="A40" s="8">
        <v>38</v>
      </c>
      <c r="B40" s="344" t="s">
        <v>597</v>
      </c>
      <c r="C40" s="344" t="s">
        <v>598</v>
      </c>
    </row>
    <row r="41" spans="1:3" x14ac:dyDescent="0.2">
      <c r="A41" s="8">
        <v>39</v>
      </c>
      <c r="B41" s="344" t="s">
        <v>599</v>
      </c>
      <c r="C41" s="344" t="s">
        <v>600</v>
      </c>
    </row>
    <row r="42" spans="1:3" x14ac:dyDescent="0.2">
      <c r="A42" s="8">
        <v>40</v>
      </c>
      <c r="B42" s="344" t="s">
        <v>601</v>
      </c>
      <c r="C42" s="344" t="s">
        <v>602</v>
      </c>
    </row>
    <row r="43" spans="1:3" x14ac:dyDescent="0.2">
      <c r="A43" s="8">
        <v>41</v>
      </c>
      <c r="B43" s="344" t="s">
        <v>603</v>
      </c>
      <c r="C43" s="344" t="s">
        <v>604</v>
      </c>
    </row>
    <row r="44" spans="1:3" x14ac:dyDescent="0.2">
      <c r="A44" s="8">
        <v>42</v>
      </c>
      <c r="B44" s="344" t="s">
        <v>605</v>
      </c>
      <c r="C44" s="344" t="s">
        <v>790</v>
      </c>
    </row>
    <row r="45" spans="1:3" x14ac:dyDescent="0.2">
      <c r="A45" s="8">
        <v>43</v>
      </c>
      <c r="B45" s="344" t="s">
        <v>606</v>
      </c>
      <c r="C45" s="344" t="s">
        <v>607</v>
      </c>
    </row>
    <row r="46" spans="1:3" x14ac:dyDescent="0.2">
      <c r="A46" s="8">
        <v>44</v>
      </c>
      <c r="B46" s="344" t="s">
        <v>608</v>
      </c>
      <c r="C46" s="344" t="s">
        <v>609</v>
      </c>
    </row>
    <row r="47" spans="1:3" x14ac:dyDescent="0.2">
      <c r="A47" s="8">
        <v>45</v>
      </c>
      <c r="B47" s="344" t="s">
        <v>610</v>
      </c>
      <c r="C47" s="344" t="s">
        <v>611</v>
      </c>
    </row>
    <row r="48" spans="1:3" x14ac:dyDescent="0.2">
      <c r="A48" s="8">
        <v>46</v>
      </c>
      <c r="B48" s="344" t="s">
        <v>612</v>
      </c>
      <c r="C48" s="344" t="s">
        <v>613</v>
      </c>
    </row>
    <row r="49" spans="1:3" x14ac:dyDescent="0.2">
      <c r="A49" s="8">
        <v>47</v>
      </c>
      <c r="B49" s="344" t="s">
        <v>614</v>
      </c>
      <c r="C49" s="344" t="s">
        <v>615</v>
      </c>
    </row>
    <row r="50" spans="1:3" x14ac:dyDescent="0.2">
      <c r="A50" s="8">
        <v>48</v>
      </c>
      <c r="B50" s="344" t="s">
        <v>616</v>
      </c>
      <c r="C50" s="344" t="s">
        <v>791</v>
      </c>
    </row>
    <row r="51" spans="1:3" x14ac:dyDescent="0.2">
      <c r="A51" s="8">
        <v>49</v>
      </c>
      <c r="B51" s="344" t="s">
        <v>617</v>
      </c>
      <c r="C51" s="344" t="s">
        <v>792</v>
      </c>
    </row>
    <row r="52" spans="1:3" x14ac:dyDescent="0.2">
      <c r="A52" s="8">
        <v>50</v>
      </c>
      <c r="B52" s="344" t="s">
        <v>618</v>
      </c>
      <c r="C52" s="344" t="s">
        <v>619</v>
      </c>
    </row>
    <row r="53" spans="1:3" x14ac:dyDescent="0.2">
      <c r="A53" s="8">
        <v>51</v>
      </c>
      <c r="B53" s="344" t="s">
        <v>620</v>
      </c>
      <c r="C53" s="344" t="s">
        <v>621</v>
      </c>
    </row>
    <row r="54" spans="1:3" x14ac:dyDescent="0.2">
      <c r="A54" s="8">
        <v>52</v>
      </c>
      <c r="B54" s="344" t="s">
        <v>622</v>
      </c>
      <c r="C54" s="344" t="s">
        <v>732</v>
      </c>
    </row>
    <row r="55" spans="1:3" x14ac:dyDescent="0.2">
      <c r="A55" s="8">
        <v>53</v>
      </c>
      <c r="B55" s="344" t="s">
        <v>623</v>
      </c>
      <c r="C55" s="344" t="s">
        <v>733</v>
      </c>
    </row>
    <row r="56" spans="1:3" x14ac:dyDescent="0.2">
      <c r="A56" s="8">
        <v>54</v>
      </c>
      <c r="B56" s="344" t="s">
        <v>624</v>
      </c>
      <c r="C56" s="344" t="s">
        <v>734</v>
      </c>
    </row>
    <row r="57" spans="1:3" x14ac:dyDescent="0.2">
      <c r="A57" s="8">
        <v>55</v>
      </c>
      <c r="B57" s="344" t="s">
        <v>625</v>
      </c>
      <c r="C57" s="344" t="s">
        <v>735</v>
      </c>
    </row>
    <row r="58" spans="1:3" x14ac:dyDescent="0.2">
      <c r="A58" s="8">
        <v>56</v>
      </c>
      <c r="B58" s="344" t="s">
        <v>626</v>
      </c>
      <c r="C58" s="344" t="s">
        <v>736</v>
      </c>
    </row>
    <row r="59" spans="1:3" x14ac:dyDescent="0.2">
      <c r="A59" s="8">
        <v>57</v>
      </c>
      <c r="B59" s="344" t="s">
        <v>627</v>
      </c>
      <c r="C59" s="344" t="s">
        <v>737</v>
      </c>
    </row>
    <row r="60" spans="1:3" x14ac:dyDescent="0.2">
      <c r="A60" s="8">
        <v>58</v>
      </c>
      <c r="B60" s="344" t="s">
        <v>628</v>
      </c>
      <c r="C60" s="344" t="s">
        <v>738</v>
      </c>
    </row>
    <row r="61" spans="1:3" x14ac:dyDescent="0.2">
      <c r="A61" s="8">
        <v>59</v>
      </c>
      <c r="B61" s="344" t="s">
        <v>629</v>
      </c>
      <c r="C61" s="344" t="s">
        <v>739</v>
      </c>
    </row>
    <row r="62" spans="1:3" x14ac:dyDescent="0.2">
      <c r="A62" s="8">
        <v>60</v>
      </c>
      <c r="B62" s="344" t="s">
        <v>630</v>
      </c>
      <c r="C62" s="344" t="s">
        <v>740</v>
      </c>
    </row>
    <row r="63" spans="1:3" x14ac:dyDescent="0.2">
      <c r="A63" s="8">
        <v>61</v>
      </c>
      <c r="B63" s="344" t="s">
        <v>701</v>
      </c>
      <c r="C63" s="344" t="s">
        <v>705</v>
      </c>
    </row>
    <row r="64" spans="1:3" x14ac:dyDescent="0.2">
      <c r="A64" s="8">
        <v>62</v>
      </c>
      <c r="B64" s="344" t="s">
        <v>631</v>
      </c>
      <c r="C64" s="344" t="s">
        <v>741</v>
      </c>
    </row>
    <row r="65" spans="1:3" x14ac:dyDescent="0.2">
      <c r="A65" s="8">
        <v>63</v>
      </c>
      <c r="B65" s="345" t="s">
        <v>706</v>
      </c>
      <c r="C65" s="344" t="s">
        <v>742</v>
      </c>
    </row>
    <row r="66" spans="1:3" x14ac:dyDescent="0.2">
      <c r="A66" s="8">
        <v>64</v>
      </c>
      <c r="B66" s="344" t="s">
        <v>632</v>
      </c>
      <c r="C66" s="344" t="s">
        <v>743</v>
      </c>
    </row>
    <row r="67" spans="1:3" x14ac:dyDescent="0.2">
      <c r="A67" s="8">
        <v>65</v>
      </c>
      <c r="B67" s="344" t="s">
        <v>633</v>
      </c>
      <c r="C67" s="344" t="s">
        <v>744</v>
      </c>
    </row>
    <row r="68" spans="1:3" x14ac:dyDescent="0.2">
      <c r="A68" s="8">
        <v>66</v>
      </c>
      <c r="B68" s="346" t="s">
        <v>685</v>
      </c>
      <c r="C68" s="346" t="s">
        <v>793</v>
      </c>
    </row>
    <row r="69" spans="1:3" x14ac:dyDescent="0.2">
      <c r="A69" s="8">
        <v>67</v>
      </c>
      <c r="B69" s="346" t="s">
        <v>686</v>
      </c>
      <c r="C69" s="346" t="s">
        <v>778</v>
      </c>
    </row>
  </sheetData>
  <mergeCells count="1">
    <mergeCell ref="A1:D1"/>
  </mergeCells>
  <hyperlinks>
    <hyperlink ref="B3:C3" location="'AT-1-Gen_Info '!A1" display="AT- 1" xr:uid="{00000000-0004-0000-0100-000000000000}"/>
    <hyperlink ref="B4:C4" location="'AT-2-S1 BUDGET'!A1" display="AT - 2" xr:uid="{00000000-0004-0000-0100-000001000000}"/>
    <hyperlink ref="B5:C5" location="AT_2A_fundflow!A1" display="AT - 2 A" xr:uid="{00000000-0004-0000-0100-000002000000}"/>
    <hyperlink ref="B6:C6" location="'AT-2B_DBT'!A1" display="AT - 2 B" xr:uid="{00000000-0004-0000-0100-000003000000}"/>
    <hyperlink ref="B7:C7" location="'AT-3'!A1" display="AT - 3" xr:uid="{00000000-0004-0000-0100-000004000000}"/>
    <hyperlink ref="B8:C8" location="'AT3A_cvrg(Insti)_PY'!A1" display="AT- 3 A" xr:uid="{00000000-0004-0000-0100-000005000000}"/>
    <hyperlink ref="B9:C9" location="'AT3B_cvrg(Insti)_UPY '!A1" display="AT- 3 B" xr:uid="{00000000-0004-0000-0100-000006000000}"/>
    <hyperlink ref="B10:C10" location="'AT3C_cvrg(Insti)_UPY '!A1" display="AT-3 C" xr:uid="{00000000-0004-0000-0100-000007000000}"/>
    <hyperlink ref="B11:C11" location="'AT-4B'!A1" display="AT - 4" xr:uid="{00000000-0004-0000-0100-000008000000}"/>
    <hyperlink ref="B12:C12" location="'enrolment vs availed_UPY'!A1" display="AT - 4 A" xr:uid="{00000000-0004-0000-0100-000009000000}"/>
    <hyperlink ref="B13:C13" location="'AT-4B'!A1" display="AT - 4 B" xr:uid="{00000000-0004-0000-0100-00000A000000}"/>
    <hyperlink ref="B14:C14" location="T5_PLAN_vs_PRFM!A1" display="AT - 5" xr:uid="{00000000-0004-0000-0100-00000B000000}"/>
    <hyperlink ref="B15:C15" location="'T5A_PLAN_vs_PRFM '!A1" display="AT - 5 A" xr:uid="{00000000-0004-0000-0100-00000C000000}"/>
    <hyperlink ref="B16:C16" location="'T5B_PLAN_vs_PRFM  (2)'!A1" display="AT - 5 B" xr:uid="{00000000-0004-0000-0100-00000D000000}"/>
    <hyperlink ref="B17:C17" location="'T5C_Drought_PLAN_vs_PRFM '!A1" display="AT - 5 C" xr:uid="{00000000-0004-0000-0100-00000E000000}"/>
    <hyperlink ref="B18:C18" location="'T5D_Drought_PLAN_vs_PRFM  '!A1" display="AT - 5 D" xr:uid="{00000000-0004-0000-0100-00000F000000}"/>
    <hyperlink ref="B19:C19" location="T6_FG_py_Utlsn!A1" display="AT - 6" xr:uid="{00000000-0004-0000-0100-000010000000}"/>
    <hyperlink ref="B20:C20" location="'T6A_FG_Upy_Utlsn '!A1" display="AT - 6 A" xr:uid="{00000000-0004-0000-0100-000011000000}"/>
    <hyperlink ref="B21:C21" location="T6B_Pay_FG_FCI_Pry!A1" display="AT - 6 B" xr:uid="{00000000-0004-0000-0100-000012000000}"/>
    <hyperlink ref="B22:C22" location="T6C_Coarse_Grain!A1" display="AT - 6 C" xr:uid="{00000000-0004-0000-0100-000013000000}"/>
    <hyperlink ref="B23:C23" location="T7_CC_PY_Utlsn!A1" display="AT - 7" xr:uid="{00000000-0004-0000-0100-000014000000}"/>
    <hyperlink ref="B24:C24" location="'T7ACC_UPY_Utlsn '!A1" display="AT - 7 A" xr:uid="{00000000-0004-0000-0100-000015000000}"/>
    <hyperlink ref="B25:C25" location="'AT-8_Hon_CCH_Pry'!A1" display="AT - 8" xr:uid="{00000000-0004-0000-0100-000016000000}"/>
    <hyperlink ref="B26:C26" location="'AT-8A_Hon_CCH_UPry'!A1" display="AT - 8 A" xr:uid="{00000000-0004-0000-0100-000017000000}"/>
    <hyperlink ref="B27:C27" location="AT9_TA!A1" display="AT - 9" xr:uid="{00000000-0004-0000-0100-000018000000}"/>
    <hyperlink ref="B28:C28" location="AT10_MME!A1" display="AT - 10" xr:uid="{00000000-0004-0000-0100-000019000000}"/>
    <hyperlink ref="B29:C29" location="AT10A_!A1" display="AT - 10 A" xr:uid="{00000000-0004-0000-0100-00001A000000}"/>
    <hyperlink ref="B30:C30" location="'AT-10 B'!A1" display="AT - 10 B" xr:uid="{00000000-0004-0000-0100-00001B000000}"/>
    <hyperlink ref="B31:C31" location="'AT-10 C'!A1" display="AT - 10 C" xr:uid="{00000000-0004-0000-0100-00001C000000}"/>
    <hyperlink ref="B32:C32" location="'AT-10D'!A1" display="AT - 10 D" xr:uid="{00000000-0004-0000-0100-00001D000000}"/>
    <hyperlink ref="B33:C33" location="'AT-10 E'!A1" display="AT - 10 E " xr:uid="{00000000-0004-0000-0100-00001E000000}"/>
    <hyperlink ref="B34:C34" location="'AT-10 F'!A1" display="AT - 10 F" xr:uid="{00000000-0004-0000-0100-00001F000000}"/>
    <hyperlink ref="B35:C35" location="'AT11_KS Year wise'!A1" display="AT - 11" xr:uid="{00000000-0004-0000-0100-000020000000}"/>
    <hyperlink ref="B36:C36" location="'AT11A_KS-District wise'!A1" display="AT - 11 A" xr:uid="{00000000-0004-0000-0100-000021000000}"/>
    <hyperlink ref="B37:C37" location="'AT12_KD-New'!A1" display="AT - 12" xr:uid="{00000000-0004-0000-0100-000022000000}"/>
    <hyperlink ref="B38:C38" location="'AT12A_KD-Replacement'!A1" display="AT - 12 A" xr:uid="{00000000-0004-0000-0100-000023000000}"/>
    <hyperlink ref="B39:C39" location="'Mode of cooking'!A1" display="AT - 13" xr:uid="{00000000-0004-0000-0100-000024000000}"/>
    <hyperlink ref="B40:C40" location="'AT-14'!A1" display="AT - 14" xr:uid="{00000000-0004-0000-0100-000025000000}"/>
    <hyperlink ref="B41:C41" location="'AT-14 A'!A1" display="AT - 14 A" xr:uid="{00000000-0004-0000-0100-000026000000}"/>
    <hyperlink ref="C42" location="'AT-15'!A1" display="Contribution by community in form of  Tithi Bhojan or any other similar practice" xr:uid="{00000000-0004-0000-0100-000027000000}"/>
    <hyperlink ref="B42" location="'AT-15'!A1" display="AT - 15" xr:uid="{00000000-0004-0000-0100-000028000000}"/>
    <hyperlink ref="B43:C43" location="'AT-16'!A1" display="AT - 16" xr:uid="{00000000-0004-0000-0100-000029000000}"/>
    <hyperlink ref="B44:C44" location="'AT_17_Coverage-RBSK '!A1" display="AT - 17" xr:uid="{00000000-0004-0000-0100-00002A000000}"/>
    <hyperlink ref="B45:C45" location="'AT18_Details_Community '!A1" display="AT - 18" xr:uid="{00000000-0004-0000-0100-00002B000000}"/>
    <hyperlink ref="C46" location="AT_19_Impl_Agency!A1" display="Responsibility of Implementation" xr:uid="{00000000-0004-0000-0100-00002C000000}"/>
    <hyperlink ref="B46" location="AT_19_Impl_Agency!A1" display="AT - 19" xr:uid="{00000000-0004-0000-0100-00002D000000}"/>
    <hyperlink ref="B47:C47" location="'AT_20_CentralCookingagency '!A1" display="AT - 20" xr:uid="{00000000-0004-0000-0100-00002E000000}"/>
    <hyperlink ref="B48:C48" location="'AT-21'!A1" display="AT - 21" xr:uid="{00000000-0004-0000-0100-00002F000000}"/>
    <hyperlink ref="B49:C49" location="'AT-22'!A1" display="AT - 22" xr:uid="{00000000-0004-0000-0100-000030000000}"/>
    <hyperlink ref="B50:C50" location="'AT-23 MIS'!A1" display="AT - 23" xr:uid="{00000000-0004-0000-0100-000031000000}"/>
    <hyperlink ref="B51:C51" location="'AT-23A _AMS'!A1" display="AT - 23 A" xr:uid="{00000000-0004-0000-0100-000032000000}"/>
    <hyperlink ref="B52:C52" location="'AT-24'!A1" display="AT - 24" xr:uid="{00000000-0004-0000-0100-000033000000}"/>
    <hyperlink ref="B53:C53" location="'AT-25'!A1" display="AT - 25" xr:uid="{00000000-0004-0000-0100-000034000000}"/>
    <hyperlink ref="B54:C54" location="AT26_NoWD!A1" display="AT - 26" xr:uid="{00000000-0004-0000-0100-000035000000}"/>
    <hyperlink ref="B55:C55" location="AT26A_NoWD!A1" display="AT - 26 A" xr:uid="{00000000-0004-0000-0100-000036000000}"/>
    <hyperlink ref="B56:C56" location="AT27_Req_FG_CA_Pry!A1" display="AT - 27" xr:uid="{00000000-0004-0000-0100-000037000000}"/>
    <hyperlink ref="B57:C57" location="'AT27A_Req_FG_CA_U Pry '!A1" display="AT - 27 A" xr:uid="{00000000-0004-0000-0100-000038000000}"/>
    <hyperlink ref="B58:C58" location="'AT27B_Req_FG_CA_N CLP'!A1" display="AT - 27 B" xr:uid="{00000000-0004-0000-0100-000039000000}"/>
    <hyperlink ref="B59:C59" location="'AT27C_Req_FG_Drought -Pry '!A1" display="AT - 27 C" xr:uid="{00000000-0004-0000-0100-00003A000000}"/>
    <hyperlink ref="B60:C60" location="'AT27D_Req_FG_Drought -UPry '!A1" display="AT - 27 D" xr:uid="{00000000-0004-0000-0100-00003B000000}"/>
    <hyperlink ref="B61:C61" location="AT_28_RqmtKitchen!A1" display="AT - 28" xr:uid="{00000000-0004-0000-0100-00003C000000}"/>
    <hyperlink ref="B62:C62" location="'AT-28A_RqmtPlinthArea'!A1" display="AT - 28 A" xr:uid="{00000000-0004-0000-0100-00003D000000}"/>
    <hyperlink ref="B63:C63" location="'AT-28B_Kitchen repair'!A1" display="AT - 28 B" xr:uid="{00000000-0004-0000-0100-00003E000000}"/>
    <hyperlink ref="B64:C64" location="'AT29_Replacement KD '!A1" display="AT - 29" xr:uid="{00000000-0004-0000-0100-00003F000000}"/>
    <hyperlink ref="B65:C65" location="'AT29_A_Replacement KD'!A1" display="AT- 29 A" xr:uid="{00000000-0004-0000-0100-000040000000}"/>
    <hyperlink ref="B66:C66" location="'AT-30_Coook-cum-Helper'!A1" display="AT - 30" xr:uid="{00000000-0004-0000-0100-000041000000}"/>
    <hyperlink ref="B67:C67" location="'AT_31_Budget_provision '!A1" display="AT - 31" xr:uid="{00000000-0004-0000-0100-000042000000}"/>
    <hyperlink ref="B68:C68" location="'AT32_Drought Pry Util'!A1" display="AT - 32" xr:uid="{00000000-0004-0000-0100-000043000000}"/>
    <hyperlink ref="B69:C69" location="'AT-32A Drought UPry Util'!A1" display="AT - 32 A" xr:uid="{00000000-0004-0000-0100-000044000000}"/>
  </hyperlinks>
  <printOptions horizontalCentered="1"/>
  <pageMargins left="0.20866141699999999" right="0.20866141699999999" top="0.23622047244094499" bottom="0" header="0.31496062992126" footer="0.41"/>
  <pageSetup paperSize="9" scale="1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S52"/>
  <sheetViews>
    <sheetView topLeftCell="A29" zoomScaleSheetLayoutView="90" workbookViewId="0">
      <selection activeCell="G56" sqref="G56"/>
    </sheetView>
  </sheetViews>
  <sheetFormatPr defaultRowHeight="12.75" x14ac:dyDescent="0.2"/>
  <cols>
    <col min="1" max="1" width="6.7109375" style="15" customWidth="1"/>
    <col min="2" max="2" width="16.140625" style="15" customWidth="1"/>
    <col min="3" max="3" width="12" style="15" customWidth="1"/>
    <col min="4" max="4" width="10.8554687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3" width="9.140625" style="15"/>
    <col min="14" max="14" width="13.28515625" style="15" customWidth="1"/>
    <col min="15" max="16384" width="9.140625" style="15"/>
  </cols>
  <sheetData>
    <row r="1" spans="1:19" customFormat="1" ht="15" x14ac:dyDescent="0.2">
      <c r="D1" s="34"/>
      <c r="E1" s="34"/>
      <c r="F1" s="34"/>
      <c r="G1" s="34"/>
      <c r="H1" s="34"/>
      <c r="I1" s="34"/>
      <c r="J1" s="34"/>
      <c r="K1" s="34"/>
      <c r="L1" s="962" t="s">
        <v>66</v>
      </c>
      <c r="M1" s="962"/>
      <c r="N1" s="40"/>
      <c r="O1" s="40"/>
    </row>
    <row r="2" spans="1:19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42"/>
      <c r="N2" s="42"/>
      <c r="O2" s="42"/>
    </row>
    <row r="3" spans="1:19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41"/>
      <c r="N3" s="41"/>
      <c r="O3" s="41"/>
    </row>
    <row r="4" spans="1:19" customFormat="1" ht="10.5" customHeight="1" x14ac:dyDescent="0.2"/>
    <row r="5" spans="1:19" ht="19.5" customHeight="1" x14ac:dyDescent="0.25">
      <c r="A5" s="943" t="s">
        <v>810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 x14ac:dyDescent="0.2">
      <c r="A7" s="863" t="s">
        <v>166</v>
      </c>
      <c r="B7" s="863"/>
      <c r="C7" s="707"/>
      <c r="D7" s="707"/>
      <c r="E7" s="707"/>
      <c r="F7" s="963" t="s">
        <v>21</v>
      </c>
      <c r="G7" s="963"/>
      <c r="H7" s="963"/>
      <c r="I7" s="963"/>
      <c r="J7" s="963"/>
      <c r="K7" s="963"/>
      <c r="L7" s="963"/>
    </row>
    <row r="8" spans="1:19" x14ac:dyDescent="0.2">
      <c r="A8" s="14"/>
      <c r="B8" s="707"/>
      <c r="C8" s="707"/>
      <c r="D8" s="707"/>
      <c r="E8" s="707"/>
      <c r="F8" s="708"/>
      <c r="G8" s="97"/>
      <c r="H8" s="97"/>
      <c r="I8" s="935" t="s">
        <v>1085</v>
      </c>
      <c r="J8" s="935"/>
      <c r="K8" s="935"/>
      <c r="L8" s="935"/>
    </row>
    <row r="9" spans="1:19" s="14" customFormat="1" x14ac:dyDescent="0.2">
      <c r="A9" s="936" t="s">
        <v>2</v>
      </c>
      <c r="B9" s="936" t="s">
        <v>3</v>
      </c>
      <c r="C9" s="964" t="s">
        <v>22</v>
      </c>
      <c r="D9" s="965"/>
      <c r="E9" s="965"/>
      <c r="F9" s="965"/>
      <c r="G9" s="966"/>
      <c r="H9" s="964" t="s">
        <v>45</v>
      </c>
      <c r="I9" s="965"/>
      <c r="J9" s="965"/>
      <c r="K9" s="965"/>
      <c r="L9" s="965"/>
      <c r="Q9" s="29"/>
      <c r="R9" s="30"/>
    </row>
    <row r="10" spans="1:19" s="14" customFormat="1" ht="77.45" customHeight="1" x14ac:dyDescent="0.2">
      <c r="A10" s="937"/>
      <c r="B10" s="937"/>
      <c r="C10" s="705" t="s">
        <v>848</v>
      </c>
      <c r="D10" s="705" t="s">
        <v>827</v>
      </c>
      <c r="E10" s="705" t="s">
        <v>73</v>
      </c>
      <c r="F10" s="705" t="s">
        <v>74</v>
      </c>
      <c r="G10" s="705" t="s">
        <v>660</v>
      </c>
      <c r="H10" s="705" t="s">
        <v>848</v>
      </c>
      <c r="I10" s="705" t="s">
        <v>827</v>
      </c>
      <c r="J10" s="705" t="s">
        <v>73</v>
      </c>
      <c r="K10" s="705" t="s">
        <v>74</v>
      </c>
      <c r="L10" s="705" t="s">
        <v>661</v>
      </c>
    </row>
    <row r="11" spans="1:19" s="14" customFormat="1" x14ac:dyDescent="0.2">
      <c r="A11" s="705">
        <v>1</v>
      </c>
      <c r="B11" s="705">
        <v>2</v>
      </c>
      <c r="C11" s="705">
        <v>3</v>
      </c>
      <c r="D11" s="705">
        <v>4</v>
      </c>
      <c r="E11" s="705">
        <v>5</v>
      </c>
      <c r="F11" s="705">
        <v>6</v>
      </c>
      <c r="G11" s="705">
        <v>7</v>
      </c>
      <c r="H11" s="705">
        <v>8</v>
      </c>
      <c r="I11" s="705">
        <v>9</v>
      </c>
      <c r="J11" s="705">
        <v>10</v>
      </c>
      <c r="K11" s="705">
        <v>11</v>
      </c>
      <c r="L11" s="705">
        <v>12</v>
      </c>
    </row>
    <row r="12" spans="1:19" x14ac:dyDescent="0.2">
      <c r="A12" s="576">
        <v>1</v>
      </c>
      <c r="B12" s="577" t="s">
        <v>950</v>
      </c>
      <c r="C12" s="578">
        <v>1920.5368000000001</v>
      </c>
      <c r="D12" s="579">
        <v>7.6011138341673359</v>
      </c>
      <c r="E12" s="617">
        <v>1895.1599999999999</v>
      </c>
      <c r="F12" s="579">
        <v>1855.7037</v>
      </c>
      <c r="G12" s="579">
        <f>D12+E12-F12</f>
        <v>47.057413834167164</v>
      </c>
      <c r="H12" s="578">
        <v>1920.5368000000001</v>
      </c>
      <c r="I12" s="579">
        <v>13.874378097308863</v>
      </c>
      <c r="J12" s="579">
        <v>1889.72</v>
      </c>
      <c r="K12" s="579">
        <v>1855.7037</v>
      </c>
      <c r="L12" s="579">
        <f>I12+J12-K12</f>
        <v>47.890678097308864</v>
      </c>
      <c r="N12" s="524"/>
    </row>
    <row r="13" spans="1:19" x14ac:dyDescent="0.2">
      <c r="A13" s="576">
        <v>2</v>
      </c>
      <c r="B13" s="577" t="s">
        <v>951</v>
      </c>
      <c r="C13" s="578">
        <v>742.822</v>
      </c>
      <c r="D13" s="579">
        <v>13.243372581932817</v>
      </c>
      <c r="E13" s="617">
        <v>710.82</v>
      </c>
      <c r="F13" s="579">
        <v>700.53800000000001</v>
      </c>
      <c r="G13" s="579">
        <f t="shared" ref="G13:G44" si="0">D13+E13-F13</f>
        <v>23.525372581932857</v>
      </c>
      <c r="H13" s="578">
        <v>742.822</v>
      </c>
      <c r="I13" s="579">
        <v>10.350420711741776</v>
      </c>
      <c r="J13" s="579">
        <v>708.7</v>
      </c>
      <c r="K13" s="579">
        <v>673.53800000000001</v>
      </c>
      <c r="L13" s="579">
        <f t="shared" ref="L13:L44" si="1">I13+J13-K13</f>
        <v>45.512420711741811</v>
      </c>
      <c r="N13" s="524"/>
      <c r="O13" s="622"/>
      <c r="P13" s="598"/>
      <c r="Q13" s="524"/>
      <c r="R13" s="524"/>
      <c r="S13" s="524"/>
    </row>
    <row r="14" spans="1:19" x14ac:dyDescent="0.2">
      <c r="A14" s="576">
        <v>3</v>
      </c>
      <c r="B14" s="577" t="s">
        <v>952</v>
      </c>
      <c r="C14" s="578">
        <v>1188.4408000000001</v>
      </c>
      <c r="D14" s="579">
        <v>1.7334362180913558</v>
      </c>
      <c r="E14" s="617">
        <v>1160.77</v>
      </c>
      <c r="F14" s="579">
        <v>1137.0091500000001</v>
      </c>
      <c r="G14" s="579">
        <f t="shared" si="0"/>
        <v>25.494286218091247</v>
      </c>
      <c r="H14" s="578">
        <v>1188.4408000000001</v>
      </c>
      <c r="I14" s="579">
        <v>13.453793459435246</v>
      </c>
      <c r="J14" s="579">
        <v>1157.4100000000001</v>
      </c>
      <c r="K14" s="579">
        <v>1137.0091500000001</v>
      </c>
      <c r="L14" s="579">
        <f t="shared" si="1"/>
        <v>33.854643459435238</v>
      </c>
      <c r="N14" s="524"/>
      <c r="O14" s="622"/>
    </row>
    <row r="15" spans="1:19" x14ac:dyDescent="0.2">
      <c r="A15" s="576">
        <v>4</v>
      </c>
      <c r="B15" s="577" t="s">
        <v>953</v>
      </c>
      <c r="C15" s="578">
        <v>832.71439999999996</v>
      </c>
      <c r="D15" s="579">
        <v>9.5128564784072296</v>
      </c>
      <c r="E15" s="617">
        <v>814.62</v>
      </c>
      <c r="F15" s="579">
        <v>801.14670000000001</v>
      </c>
      <c r="G15" s="579">
        <f t="shared" si="0"/>
        <v>22.986156478407224</v>
      </c>
      <c r="H15" s="578">
        <v>832.71439999999996</v>
      </c>
      <c r="I15" s="579">
        <v>30.208403438263645</v>
      </c>
      <c r="J15" s="579">
        <v>812.21999999999991</v>
      </c>
      <c r="K15" s="579">
        <v>831.14670000000001</v>
      </c>
      <c r="L15" s="579">
        <f t="shared" si="1"/>
        <v>11.281703438263548</v>
      </c>
      <c r="N15" s="524"/>
      <c r="O15" s="622"/>
    </row>
    <row r="16" spans="1:19" x14ac:dyDescent="0.2">
      <c r="A16" s="576">
        <v>5</v>
      </c>
      <c r="B16" s="577" t="s">
        <v>954</v>
      </c>
      <c r="C16" s="578">
        <v>2918.2656000000002</v>
      </c>
      <c r="D16" s="579">
        <v>1.613648436656149</v>
      </c>
      <c r="E16" s="617">
        <v>2447.0500000000002</v>
      </c>
      <c r="F16" s="579">
        <v>2448.1388999999999</v>
      </c>
      <c r="G16" s="579">
        <f>D16+E16-F16</f>
        <v>0.52474843665640947</v>
      </c>
      <c r="H16" s="578">
        <v>2918.2656000000002</v>
      </c>
      <c r="I16" s="579">
        <v>14.694085594549051</v>
      </c>
      <c r="J16" s="579">
        <v>2438.79</v>
      </c>
      <c r="K16" s="579">
        <v>2452.1388999999999</v>
      </c>
      <c r="L16" s="579">
        <f t="shared" si="1"/>
        <v>1.3451855945490934</v>
      </c>
      <c r="N16" s="524"/>
      <c r="O16" s="622"/>
    </row>
    <row r="17" spans="1:15" x14ac:dyDescent="0.2">
      <c r="A17" s="576">
        <v>6</v>
      </c>
      <c r="B17" s="577" t="s">
        <v>955</v>
      </c>
      <c r="C17" s="578">
        <v>786.13520000000005</v>
      </c>
      <c r="D17" s="579">
        <v>2.5040251896980408</v>
      </c>
      <c r="E17" s="617">
        <v>754.46</v>
      </c>
      <c r="F17" s="579">
        <v>718.27155000000005</v>
      </c>
      <c r="G17" s="579">
        <f t="shared" si="0"/>
        <v>38.69247518969803</v>
      </c>
      <c r="H17" s="578">
        <v>786.13520000000005</v>
      </c>
      <c r="I17" s="579">
        <v>5.4377948276317056</v>
      </c>
      <c r="J17" s="579">
        <v>754.46</v>
      </c>
      <c r="K17" s="579">
        <v>738.27155000000005</v>
      </c>
      <c r="L17" s="579">
        <f t="shared" si="1"/>
        <v>21.626244827631695</v>
      </c>
      <c r="N17" s="524"/>
      <c r="O17" s="622"/>
    </row>
    <row r="18" spans="1:15" x14ac:dyDescent="0.2">
      <c r="A18" s="576">
        <v>7</v>
      </c>
      <c r="B18" s="577" t="s">
        <v>956</v>
      </c>
      <c r="C18" s="578">
        <v>1365.9344000000001</v>
      </c>
      <c r="D18" s="579">
        <v>12.834113606287701</v>
      </c>
      <c r="E18" s="617">
        <v>1309.98</v>
      </c>
      <c r="F18" s="579">
        <v>1308.52405</v>
      </c>
      <c r="G18" s="579">
        <f t="shared" si="0"/>
        <v>14.290063606287731</v>
      </c>
      <c r="H18" s="578">
        <v>1365.9344000000001</v>
      </c>
      <c r="I18" s="579">
        <v>8.2404849884071609</v>
      </c>
      <c r="J18" s="579">
        <v>1306.1199999999999</v>
      </c>
      <c r="K18" s="579">
        <v>1288.52405</v>
      </c>
      <c r="L18" s="579">
        <f t="shared" si="1"/>
        <v>25.836434988407063</v>
      </c>
      <c r="N18" s="524"/>
      <c r="O18" s="622"/>
    </row>
    <row r="19" spans="1:15" x14ac:dyDescent="0.2">
      <c r="A19" s="576">
        <v>8</v>
      </c>
      <c r="B19" s="577" t="s">
        <v>957</v>
      </c>
      <c r="C19" s="578">
        <v>460.70960000000002</v>
      </c>
      <c r="D19" s="579">
        <v>16.215779132333694</v>
      </c>
      <c r="E19" s="617">
        <v>454.55</v>
      </c>
      <c r="F19" s="579">
        <v>431.54755</v>
      </c>
      <c r="G19" s="579">
        <f t="shared" si="0"/>
        <v>39.218229132333704</v>
      </c>
      <c r="H19" s="578">
        <v>460.70960000000002</v>
      </c>
      <c r="I19" s="579">
        <v>10.420284338027955</v>
      </c>
      <c r="J19" s="579">
        <v>453.23</v>
      </c>
      <c r="K19" s="579">
        <v>451.54755</v>
      </c>
      <c r="L19" s="579">
        <f t="shared" si="1"/>
        <v>12.102734338027972</v>
      </c>
      <c r="N19" s="524"/>
      <c r="O19" s="622"/>
    </row>
    <row r="20" spans="1:15" ht="14.25" customHeight="1" x14ac:dyDescent="0.2">
      <c r="A20" s="576">
        <v>9</v>
      </c>
      <c r="B20" s="577" t="s">
        <v>1044</v>
      </c>
      <c r="C20" s="578">
        <v>927.53240000000005</v>
      </c>
      <c r="D20" s="579">
        <v>3.5359742736106909</v>
      </c>
      <c r="E20" s="617">
        <v>766.48</v>
      </c>
      <c r="F20" s="579">
        <v>768.74710000000005</v>
      </c>
      <c r="G20" s="579">
        <f t="shared" si="0"/>
        <v>1.2688742736106633</v>
      </c>
      <c r="H20" s="578">
        <v>927.53240000000005</v>
      </c>
      <c r="I20" s="579">
        <v>23.587209082663549</v>
      </c>
      <c r="J20" s="579">
        <v>730.73</v>
      </c>
      <c r="K20" s="579">
        <v>754.14710000000002</v>
      </c>
      <c r="L20" s="579">
        <f t="shared" si="1"/>
        <v>0.17010908266354363</v>
      </c>
      <c r="N20" s="524"/>
      <c r="O20" s="622"/>
    </row>
    <row r="21" spans="1:15" x14ac:dyDescent="0.2">
      <c r="A21" s="576">
        <v>10</v>
      </c>
      <c r="B21" s="577" t="s">
        <v>959</v>
      </c>
      <c r="C21" s="578">
        <v>2344.502</v>
      </c>
      <c r="D21" s="579">
        <v>15.604019541850448</v>
      </c>
      <c r="E21" s="617">
        <v>2279.9900000000002</v>
      </c>
      <c r="F21" s="579">
        <v>2295.5315000000001</v>
      </c>
      <c r="G21" s="579">
        <f t="shared" si="0"/>
        <v>6.2519541850633686E-2</v>
      </c>
      <c r="H21" s="578">
        <v>2344.502</v>
      </c>
      <c r="I21" s="579">
        <v>13.38216153109579</v>
      </c>
      <c r="J21" s="579">
        <v>2273.19</v>
      </c>
      <c r="K21" s="579">
        <v>2284.5315000000001</v>
      </c>
      <c r="L21" s="579">
        <f t="shared" si="1"/>
        <v>2.0406615310957932</v>
      </c>
      <c r="N21" s="524"/>
      <c r="O21" s="622"/>
    </row>
    <row r="22" spans="1:15" x14ac:dyDescent="0.2">
      <c r="A22" s="576">
        <v>11</v>
      </c>
      <c r="B22" s="577" t="s">
        <v>960</v>
      </c>
      <c r="C22" s="578">
        <v>321.84199999999998</v>
      </c>
      <c r="D22" s="579">
        <v>1.0639827314724357</v>
      </c>
      <c r="E22" s="617">
        <v>302.62900000000002</v>
      </c>
      <c r="F22" s="579">
        <v>303.66120000000001</v>
      </c>
      <c r="G22" s="579">
        <f t="shared" si="0"/>
        <v>3.1782731472446812E-2</v>
      </c>
      <c r="H22" s="578">
        <v>321.84199999999998</v>
      </c>
      <c r="I22" s="579">
        <v>2.9799452524775347</v>
      </c>
      <c r="J22" s="579">
        <v>246.167</v>
      </c>
      <c r="K22" s="579">
        <v>248.66125</v>
      </c>
      <c r="L22" s="579">
        <f t="shared" si="1"/>
        <v>0.48569525247754086</v>
      </c>
      <c r="N22" s="524"/>
      <c r="O22" s="622"/>
    </row>
    <row r="23" spans="1:15" ht="25.5" x14ac:dyDescent="0.2">
      <c r="A23" s="576">
        <v>12</v>
      </c>
      <c r="B23" s="577" t="s">
        <v>1045</v>
      </c>
      <c r="C23" s="578">
        <v>384.61079999999998</v>
      </c>
      <c r="D23" s="579">
        <v>0.26650092373876078</v>
      </c>
      <c r="E23" s="617">
        <v>367.22</v>
      </c>
      <c r="F23" s="579">
        <v>367.47949999999997</v>
      </c>
      <c r="G23" s="579">
        <f t="shared" si="0"/>
        <v>7.0009237388148904E-3</v>
      </c>
      <c r="H23" s="578">
        <v>384.61079999999998</v>
      </c>
      <c r="I23" s="579">
        <v>7.1197195262546416</v>
      </c>
      <c r="J23" s="579">
        <v>366.12</v>
      </c>
      <c r="K23" s="579">
        <v>371.71494999999999</v>
      </c>
      <c r="L23" s="579">
        <f t="shared" si="1"/>
        <v>1.5247695262546586</v>
      </c>
      <c r="N23" s="524"/>
      <c r="O23" s="622"/>
    </row>
    <row r="24" spans="1:15" x14ac:dyDescent="0.2">
      <c r="A24" s="576">
        <v>13</v>
      </c>
      <c r="B24" s="577" t="s">
        <v>962</v>
      </c>
      <c r="C24" s="578">
        <v>786.71799999999996</v>
      </c>
      <c r="D24" s="579">
        <v>10.417307148407872</v>
      </c>
      <c r="E24" s="617">
        <v>771.05</v>
      </c>
      <c r="F24" s="579">
        <v>771.01800000000003</v>
      </c>
      <c r="G24" s="579">
        <f t="shared" si="0"/>
        <v>10.449307148407797</v>
      </c>
      <c r="H24" s="578">
        <v>786.71799999999996</v>
      </c>
      <c r="I24" s="579">
        <v>18.522847798268117</v>
      </c>
      <c r="J24" s="579">
        <v>768.81</v>
      </c>
      <c r="K24" s="579">
        <v>771.01800000000003</v>
      </c>
      <c r="L24" s="579">
        <f t="shared" si="1"/>
        <v>16.314847798268033</v>
      </c>
      <c r="N24" s="524"/>
      <c r="O24" s="622"/>
    </row>
    <row r="25" spans="1:15" x14ac:dyDescent="0.2">
      <c r="A25" s="576">
        <v>14</v>
      </c>
      <c r="B25" s="577" t="s">
        <v>1046</v>
      </c>
      <c r="C25" s="578">
        <v>596.0308</v>
      </c>
      <c r="D25" s="579">
        <v>22.455499860753093</v>
      </c>
      <c r="E25" s="617">
        <v>576.72</v>
      </c>
      <c r="F25" s="579">
        <v>585.03684999999996</v>
      </c>
      <c r="G25" s="579">
        <f t="shared" si="0"/>
        <v>14.138649860753162</v>
      </c>
      <c r="H25" s="578">
        <v>596.0308</v>
      </c>
      <c r="I25" s="579">
        <v>25.431998978264005</v>
      </c>
      <c r="J25" s="579">
        <v>575.0200000000001</v>
      </c>
      <c r="K25" s="579">
        <v>575.03684999999996</v>
      </c>
      <c r="L25" s="579">
        <f t="shared" si="1"/>
        <v>25.415148978264142</v>
      </c>
      <c r="N25" s="524"/>
      <c r="O25" s="622"/>
    </row>
    <row r="26" spans="1:15" x14ac:dyDescent="0.2">
      <c r="A26" s="576">
        <v>15</v>
      </c>
      <c r="B26" s="577" t="s">
        <v>964</v>
      </c>
      <c r="C26" s="578">
        <v>617.13559999999995</v>
      </c>
      <c r="D26" s="579">
        <v>0.83191956743314677</v>
      </c>
      <c r="E26" s="617">
        <v>463.7</v>
      </c>
      <c r="F26" s="579">
        <v>464.17070000000001</v>
      </c>
      <c r="G26" s="579">
        <f t="shared" si="0"/>
        <v>0.36121956743312467</v>
      </c>
      <c r="H26" s="578">
        <v>617.13559999999995</v>
      </c>
      <c r="I26" s="579">
        <v>2.7946952912717506</v>
      </c>
      <c r="J26" s="579">
        <v>462.83000000000004</v>
      </c>
      <c r="K26" s="579">
        <v>464.57069999999999</v>
      </c>
      <c r="L26" s="579">
        <f t="shared" si="1"/>
        <v>1.0539952912718036</v>
      </c>
      <c r="N26" s="524"/>
      <c r="O26" s="622"/>
    </row>
    <row r="27" spans="1:15" x14ac:dyDescent="0.2">
      <c r="A27" s="576">
        <v>16</v>
      </c>
      <c r="B27" s="577" t="s">
        <v>965</v>
      </c>
      <c r="C27" s="578">
        <v>291.8664</v>
      </c>
      <c r="D27" s="579">
        <v>6.0641766185817687</v>
      </c>
      <c r="E27" s="617">
        <v>297.43</v>
      </c>
      <c r="F27" s="579">
        <v>302.67335000000003</v>
      </c>
      <c r="G27" s="579">
        <f t="shared" si="0"/>
        <v>0.82082661858174788</v>
      </c>
      <c r="H27" s="578">
        <v>291.8664</v>
      </c>
      <c r="I27" s="579">
        <v>8.5081357967242752</v>
      </c>
      <c r="J27" s="579">
        <v>293.17500000000001</v>
      </c>
      <c r="K27" s="579">
        <v>301.33499999999998</v>
      </c>
      <c r="L27" s="579">
        <f t="shared" si="1"/>
        <v>0.34813579672430706</v>
      </c>
      <c r="N27" s="524"/>
      <c r="O27" s="622"/>
    </row>
    <row r="28" spans="1:15" ht="13.5" customHeight="1" x14ac:dyDescent="0.2">
      <c r="A28" s="576">
        <v>17</v>
      </c>
      <c r="B28" s="577" t="s">
        <v>967</v>
      </c>
      <c r="C28" s="578">
        <v>1259.0092</v>
      </c>
      <c r="D28" s="579">
        <v>3.7691995017107729</v>
      </c>
      <c r="E28" s="617">
        <v>1211.2089999999998</v>
      </c>
      <c r="F28" s="579">
        <v>1213.2543000000001</v>
      </c>
      <c r="G28" s="579">
        <f t="shared" si="0"/>
        <v>1.7238995017105481</v>
      </c>
      <c r="H28" s="578">
        <v>1259.0092</v>
      </c>
      <c r="I28" s="579">
        <v>6.1027246726066551</v>
      </c>
      <c r="J28" s="579">
        <v>1173.8290000000002</v>
      </c>
      <c r="K28" s="579">
        <v>1179.2543000000001</v>
      </c>
      <c r="L28" s="579">
        <f t="shared" si="1"/>
        <v>0.67742467260677586</v>
      </c>
      <c r="N28" s="524"/>
      <c r="O28" s="622"/>
    </row>
    <row r="29" spans="1:15" x14ac:dyDescent="0.2">
      <c r="A29" s="576">
        <v>18</v>
      </c>
      <c r="B29" s="577" t="s">
        <v>993</v>
      </c>
      <c r="C29" s="578">
        <v>1445.4431999999999</v>
      </c>
      <c r="D29" s="579">
        <v>17.98425189540967</v>
      </c>
      <c r="E29" s="617">
        <v>1442.62</v>
      </c>
      <c r="F29" s="579">
        <v>1440.70335</v>
      </c>
      <c r="G29" s="579">
        <f t="shared" si="0"/>
        <v>19.900901895409561</v>
      </c>
      <c r="H29" s="578">
        <v>1445.4431999999999</v>
      </c>
      <c r="I29" s="579">
        <v>38.102176609865182</v>
      </c>
      <c r="J29" s="579">
        <v>1438.54</v>
      </c>
      <c r="K29" s="579">
        <v>1450.70335</v>
      </c>
      <c r="L29" s="579">
        <f t="shared" si="1"/>
        <v>25.938826609865146</v>
      </c>
      <c r="N29" s="524"/>
      <c r="O29" s="622"/>
    </row>
    <row r="30" spans="1:15" ht="15.75" customHeight="1" x14ac:dyDescent="0.2">
      <c r="A30" s="576">
        <v>19</v>
      </c>
      <c r="B30" s="577" t="s">
        <v>1047</v>
      </c>
      <c r="C30" s="578">
        <v>952.91520000000003</v>
      </c>
      <c r="D30" s="579">
        <v>2.7454651329394437</v>
      </c>
      <c r="E30" s="617">
        <v>936.49</v>
      </c>
      <c r="F30" s="579">
        <v>905.87649999999996</v>
      </c>
      <c r="G30" s="579">
        <f t="shared" si="0"/>
        <v>33.358965132939488</v>
      </c>
      <c r="H30" s="578">
        <v>952.91520000000003</v>
      </c>
      <c r="I30" s="579">
        <v>10.805805756853943</v>
      </c>
      <c r="J30" s="579">
        <v>933.79</v>
      </c>
      <c r="K30" s="579">
        <v>910.88765000000001</v>
      </c>
      <c r="L30" s="579">
        <f t="shared" si="1"/>
        <v>33.708155756853898</v>
      </c>
      <c r="N30" s="524"/>
      <c r="O30" s="622"/>
    </row>
    <row r="31" spans="1:15" ht="18" customHeight="1" x14ac:dyDescent="0.2">
      <c r="A31" s="576">
        <v>20</v>
      </c>
      <c r="B31" s="577" t="s">
        <v>969</v>
      </c>
      <c r="C31" s="578">
        <v>1278.1795999999999</v>
      </c>
      <c r="D31" s="579">
        <v>25.654088530114905</v>
      </c>
      <c r="E31" s="617">
        <v>1203.79</v>
      </c>
      <c r="F31" s="579">
        <v>1192.04</v>
      </c>
      <c r="G31" s="579">
        <f t="shared" si="0"/>
        <v>37.404088530114905</v>
      </c>
      <c r="H31" s="578">
        <v>1278.1795999999999</v>
      </c>
      <c r="I31" s="579">
        <v>4.2322471616541861</v>
      </c>
      <c r="J31" s="579">
        <v>1200.17</v>
      </c>
      <c r="K31" s="579">
        <v>1192.0438999999999</v>
      </c>
      <c r="L31" s="579">
        <f t="shared" si="1"/>
        <v>12.358347161654365</v>
      </c>
      <c r="N31" s="524"/>
      <c r="O31" s="622"/>
    </row>
    <row r="32" spans="1:15" ht="12.75" customHeight="1" x14ac:dyDescent="0.2">
      <c r="A32" s="576">
        <v>21</v>
      </c>
      <c r="B32" s="577" t="s">
        <v>970</v>
      </c>
      <c r="C32" s="578">
        <v>527.91759999999999</v>
      </c>
      <c r="D32" s="579">
        <v>6.9194129937393427</v>
      </c>
      <c r="E32" s="617">
        <v>513.64</v>
      </c>
      <c r="F32" s="579">
        <v>507.50549999999998</v>
      </c>
      <c r="G32" s="579">
        <f t="shared" si="0"/>
        <v>13.053912993739345</v>
      </c>
      <c r="H32" s="578">
        <v>527.91759999999999</v>
      </c>
      <c r="I32" s="579">
        <v>6.6543240803839581</v>
      </c>
      <c r="J32" s="579">
        <v>512.09</v>
      </c>
      <c r="K32" s="579">
        <v>507.50549999999998</v>
      </c>
      <c r="L32" s="579">
        <f t="shared" si="1"/>
        <v>11.238824080384006</v>
      </c>
      <c r="N32" s="524"/>
      <c r="O32" s="622"/>
    </row>
    <row r="33" spans="1:15" ht="12.75" customHeight="1" x14ac:dyDescent="0.2">
      <c r="A33" s="576">
        <v>22</v>
      </c>
      <c r="B33" s="577" t="s">
        <v>971</v>
      </c>
      <c r="C33" s="578">
        <v>550.47320000000002</v>
      </c>
      <c r="D33" s="579">
        <v>4.5638819817739886</v>
      </c>
      <c r="E33" s="617">
        <v>545.27</v>
      </c>
      <c r="F33" s="579">
        <v>520.52700000000004</v>
      </c>
      <c r="G33" s="579">
        <f t="shared" si="0"/>
        <v>29.306881981773927</v>
      </c>
      <c r="H33" s="578">
        <v>550.47320000000002</v>
      </c>
      <c r="I33" s="579">
        <v>7.0316802095646835</v>
      </c>
      <c r="J33" s="579">
        <v>543.71</v>
      </c>
      <c r="K33" s="579">
        <v>510.15269999999998</v>
      </c>
      <c r="L33" s="579">
        <f t="shared" si="1"/>
        <v>40.588980209564738</v>
      </c>
      <c r="N33" s="524"/>
      <c r="O33" s="622"/>
    </row>
    <row r="34" spans="1:15" x14ac:dyDescent="0.2">
      <c r="A34" s="576">
        <v>23</v>
      </c>
      <c r="B34" s="577" t="s">
        <v>972</v>
      </c>
      <c r="C34" s="578">
        <v>478.92840000000001</v>
      </c>
      <c r="D34" s="579">
        <v>0.18490020564473753</v>
      </c>
      <c r="E34" s="617">
        <v>453.49</v>
      </c>
      <c r="F34" s="579">
        <v>441.81045</v>
      </c>
      <c r="G34" s="579">
        <f t="shared" si="0"/>
        <v>11.864450205644744</v>
      </c>
      <c r="H34" s="578">
        <v>478.92840000000001</v>
      </c>
      <c r="I34" s="579">
        <v>3.2738319586650846</v>
      </c>
      <c r="J34" s="579">
        <v>450.87</v>
      </c>
      <c r="K34" s="579">
        <v>441.81045</v>
      </c>
      <c r="L34" s="579">
        <f t="shared" si="1"/>
        <v>12.333381958665086</v>
      </c>
      <c r="N34" s="524"/>
      <c r="O34" s="622"/>
    </row>
    <row r="35" spans="1:15" x14ac:dyDescent="0.2">
      <c r="A35" s="576">
        <v>24</v>
      </c>
      <c r="B35" s="577" t="s">
        <v>973</v>
      </c>
      <c r="C35" s="578">
        <v>1463.1876</v>
      </c>
      <c r="D35" s="579">
        <v>28.945160055007818</v>
      </c>
      <c r="E35" s="617">
        <v>1441.3</v>
      </c>
      <c r="F35" s="579">
        <v>1452.1558500000001</v>
      </c>
      <c r="G35" s="579">
        <f t="shared" si="0"/>
        <v>18.089310055007672</v>
      </c>
      <c r="H35" s="578">
        <v>1463.1876</v>
      </c>
      <c r="I35" s="579">
        <v>33.919509770416198</v>
      </c>
      <c r="J35" s="579">
        <v>1437.16</v>
      </c>
      <c r="K35" s="579">
        <v>1452.1558500000001</v>
      </c>
      <c r="L35" s="579">
        <f t="shared" si="1"/>
        <v>18.92365977041618</v>
      </c>
      <c r="N35" s="524"/>
      <c r="O35" s="622"/>
    </row>
    <row r="36" spans="1:15" x14ac:dyDescent="0.2">
      <c r="A36" s="576">
        <v>25</v>
      </c>
      <c r="B36" s="577" t="s">
        <v>974</v>
      </c>
      <c r="C36" s="578">
        <v>999.44</v>
      </c>
      <c r="D36" s="579">
        <v>4.2674176700992348</v>
      </c>
      <c r="E36" s="617">
        <v>945.78</v>
      </c>
      <c r="F36" s="579">
        <v>935.25120000000004</v>
      </c>
      <c r="G36" s="579">
        <f t="shared" si="0"/>
        <v>14.796217670099168</v>
      </c>
      <c r="H36" s="578">
        <v>999.44</v>
      </c>
      <c r="I36" s="579">
        <v>1.9602090000627186</v>
      </c>
      <c r="J36" s="579">
        <v>942.94</v>
      </c>
      <c r="K36" s="579">
        <v>930.25120000000004</v>
      </c>
      <c r="L36" s="579">
        <f t="shared" si="1"/>
        <v>14.649009000062733</v>
      </c>
      <c r="N36" s="524"/>
      <c r="O36" s="622"/>
    </row>
    <row r="37" spans="1:15" x14ac:dyDescent="0.2">
      <c r="A37" s="576">
        <v>26</v>
      </c>
      <c r="B37" s="577" t="s">
        <v>975</v>
      </c>
      <c r="C37" s="578">
        <v>282.70760000000001</v>
      </c>
      <c r="D37" s="579">
        <v>9.455310743245434</v>
      </c>
      <c r="E37" s="617">
        <v>129.47000000000003</v>
      </c>
      <c r="F37" s="579">
        <v>138.1814</v>
      </c>
      <c r="G37" s="579">
        <f t="shared" si="0"/>
        <v>0.7439107432454648</v>
      </c>
      <c r="H37" s="578">
        <v>282.70760000000001</v>
      </c>
      <c r="I37" s="579">
        <v>13.808235226223474</v>
      </c>
      <c r="J37" s="579">
        <v>75.19</v>
      </c>
      <c r="K37" s="579">
        <v>88.181399999999996</v>
      </c>
      <c r="L37" s="579">
        <f t="shared" si="1"/>
        <v>0.81683522622347482</v>
      </c>
      <c r="N37" s="524"/>
      <c r="O37" s="622"/>
    </row>
    <row r="38" spans="1:15" x14ac:dyDescent="0.2">
      <c r="A38" s="576">
        <v>27</v>
      </c>
      <c r="B38" s="577" t="s">
        <v>976</v>
      </c>
      <c r="C38" s="578">
        <v>967.11320000000001</v>
      </c>
      <c r="D38" s="579">
        <v>1.2735176307487563</v>
      </c>
      <c r="E38" s="617">
        <v>936.2</v>
      </c>
      <c r="F38" s="579">
        <v>910.70325000000003</v>
      </c>
      <c r="G38" s="579">
        <f t="shared" si="0"/>
        <v>26.770267630748776</v>
      </c>
      <c r="H38" s="578">
        <v>967.11320000000001</v>
      </c>
      <c r="I38" s="579">
        <v>2.4198756335536018</v>
      </c>
      <c r="J38" s="579">
        <v>933.45999999999992</v>
      </c>
      <c r="K38" s="579">
        <v>910.70325000000003</v>
      </c>
      <c r="L38" s="579">
        <f t="shared" si="1"/>
        <v>25.176625633553499</v>
      </c>
      <c r="N38" s="524"/>
      <c r="O38" s="622"/>
    </row>
    <row r="39" spans="1:15" x14ac:dyDescent="0.2">
      <c r="A39" s="576">
        <v>28</v>
      </c>
      <c r="B39" s="577" t="s">
        <v>977</v>
      </c>
      <c r="C39" s="578">
        <v>1124.7668000000001</v>
      </c>
      <c r="D39" s="579">
        <v>13.122337054846639</v>
      </c>
      <c r="E39" s="617">
        <v>1072.53</v>
      </c>
      <c r="F39" s="579">
        <v>1085.3447000000001</v>
      </c>
      <c r="G39" s="579">
        <f t="shared" si="0"/>
        <v>0.30763705484650927</v>
      </c>
      <c r="H39" s="578">
        <v>1124.7668000000001</v>
      </c>
      <c r="I39" s="579">
        <v>8.5628107888226168</v>
      </c>
      <c r="J39" s="579">
        <v>788.82299999999987</v>
      </c>
      <c r="K39" s="579">
        <v>796.34469999999999</v>
      </c>
      <c r="L39" s="579">
        <f t="shared" si="1"/>
        <v>1.0411107888224933</v>
      </c>
      <c r="N39" s="524"/>
      <c r="O39" s="622"/>
    </row>
    <row r="40" spans="1:15" x14ac:dyDescent="0.2">
      <c r="A40" s="576">
        <v>29</v>
      </c>
      <c r="B40" s="577" t="s">
        <v>978</v>
      </c>
      <c r="C40" s="578">
        <v>1186.6923999999999</v>
      </c>
      <c r="D40" s="579">
        <v>37.730050750262762</v>
      </c>
      <c r="E40" s="617">
        <v>1067.53</v>
      </c>
      <c r="F40" s="579">
        <v>1104.8652999999999</v>
      </c>
      <c r="G40" s="579">
        <f t="shared" si="0"/>
        <v>0.39475075026280138</v>
      </c>
      <c r="H40" s="578">
        <v>1186.6923999999999</v>
      </c>
      <c r="I40" s="579">
        <v>37.709895367223226</v>
      </c>
      <c r="J40" s="579">
        <v>1080.01</v>
      </c>
      <c r="K40" s="579">
        <v>1117.1652999999999</v>
      </c>
      <c r="L40" s="579">
        <f t="shared" si="1"/>
        <v>0.55459536722332814</v>
      </c>
      <c r="N40" s="524"/>
      <c r="O40" s="622"/>
    </row>
    <row r="41" spans="1:15" x14ac:dyDescent="0.2">
      <c r="A41" s="576">
        <v>30</v>
      </c>
      <c r="B41" s="577" t="s">
        <v>979</v>
      </c>
      <c r="C41" s="578">
        <v>807.72360000000003</v>
      </c>
      <c r="D41" s="579">
        <v>4.3082256294599119</v>
      </c>
      <c r="E41" s="617">
        <v>736.47</v>
      </c>
      <c r="F41" s="579">
        <v>740.36479999999995</v>
      </c>
      <c r="G41" s="579">
        <f t="shared" si="0"/>
        <v>0.41342562945999362</v>
      </c>
      <c r="H41" s="578">
        <v>807.72360000000003</v>
      </c>
      <c r="I41" s="579">
        <v>18.585302114490219</v>
      </c>
      <c r="J41" s="579">
        <v>734.17</v>
      </c>
      <c r="K41" s="579">
        <v>752.36479999999995</v>
      </c>
      <c r="L41" s="579">
        <f t="shared" si="1"/>
        <v>0.39050211449023209</v>
      </c>
      <c r="N41" s="524"/>
      <c r="O41" s="622"/>
    </row>
    <row r="42" spans="1:15" x14ac:dyDescent="0.2">
      <c r="A42" s="576">
        <v>31</v>
      </c>
      <c r="B42" s="577" t="s">
        <v>980</v>
      </c>
      <c r="C42" s="578">
        <v>564.78279999999995</v>
      </c>
      <c r="D42" s="579">
        <v>31.044984853955043</v>
      </c>
      <c r="E42" s="617">
        <v>542.31999999999994</v>
      </c>
      <c r="F42" s="579">
        <v>554.98770000000002</v>
      </c>
      <c r="G42" s="579">
        <f t="shared" si="0"/>
        <v>18.377284853954961</v>
      </c>
      <c r="H42" s="578">
        <v>564.78279999999995</v>
      </c>
      <c r="I42" s="579">
        <v>0.94123270174497975</v>
      </c>
      <c r="J42" s="579">
        <v>498.18</v>
      </c>
      <c r="K42" s="579">
        <v>498.98770000000002</v>
      </c>
      <c r="L42" s="579">
        <f t="shared" si="1"/>
        <v>0.13353270174496856</v>
      </c>
      <c r="N42" s="524"/>
      <c r="O42" s="622"/>
    </row>
    <row r="43" spans="1:15" x14ac:dyDescent="0.2">
      <c r="A43" s="576">
        <v>32</v>
      </c>
      <c r="B43" s="577" t="s">
        <v>981</v>
      </c>
      <c r="C43" s="578">
        <v>969.928</v>
      </c>
      <c r="D43" s="579">
        <v>27.261747409886993</v>
      </c>
      <c r="E43" s="617">
        <v>876.55000000000007</v>
      </c>
      <c r="F43" s="579">
        <v>901.67075</v>
      </c>
      <c r="G43" s="579">
        <f t="shared" si="0"/>
        <v>2.1409974098870634</v>
      </c>
      <c r="H43" s="578">
        <v>969.928</v>
      </c>
      <c r="I43" s="579">
        <v>34.60314868888122</v>
      </c>
      <c r="J43" s="579">
        <v>874.23</v>
      </c>
      <c r="K43" s="579">
        <v>907.67075</v>
      </c>
      <c r="L43" s="579">
        <f>I43+J43-K43</f>
        <v>1.1623986888812397</v>
      </c>
      <c r="N43" s="524"/>
      <c r="O43" s="622"/>
    </row>
    <row r="44" spans="1:15" x14ac:dyDescent="0.2">
      <c r="A44" s="576">
        <v>33</v>
      </c>
      <c r="B44" s="577" t="s">
        <v>982</v>
      </c>
      <c r="C44" s="578">
        <v>957.10640000000001</v>
      </c>
      <c r="D44" s="579">
        <v>17.964886534958964</v>
      </c>
      <c r="E44" s="617">
        <v>882.87000000000012</v>
      </c>
      <c r="F44" s="579">
        <v>879.48569999999995</v>
      </c>
      <c r="G44" s="579">
        <f t="shared" si="0"/>
        <v>21.349186534959131</v>
      </c>
      <c r="H44" s="578">
        <v>957.10640000000001</v>
      </c>
      <c r="I44" s="579">
        <v>16.479734198771666</v>
      </c>
      <c r="J44" s="579">
        <v>880.17000000000007</v>
      </c>
      <c r="K44" s="579">
        <v>867.48569999999995</v>
      </c>
      <c r="L44" s="579">
        <f t="shared" si="1"/>
        <v>29.164034198771787</v>
      </c>
      <c r="N44" s="524"/>
      <c r="O44" s="622"/>
    </row>
    <row r="45" spans="1:15" x14ac:dyDescent="0.2">
      <c r="A45" s="577"/>
      <c r="B45" s="577" t="s">
        <v>1049</v>
      </c>
      <c r="C45" s="578">
        <f>SUM(C12:C44)</f>
        <v>32302.111600000011</v>
      </c>
      <c r="D45" s="577">
        <f>SUM(D12:D44)</f>
        <v>362.69256471722696</v>
      </c>
      <c r="E45" s="577">
        <f>SUM(E12:E44)</f>
        <v>30310.157999999999</v>
      </c>
      <c r="F45" s="577">
        <f>SUM(F12:F44)</f>
        <v>30183.925550000004</v>
      </c>
      <c r="G45" s="577">
        <f t="shared" ref="G45:L45" si="2">SUM(G12:G44)</f>
        <v>488.92501471722682</v>
      </c>
      <c r="H45" s="578">
        <f>SUM(H12:H44)</f>
        <v>32302.111600000011</v>
      </c>
      <c r="I45" s="577">
        <f t="shared" si="2"/>
        <v>454.19910265216868</v>
      </c>
      <c r="J45" s="577">
        <f t="shared" si="2"/>
        <v>29734.02399999999</v>
      </c>
      <c r="K45" s="577">
        <f t="shared" si="2"/>
        <v>29712.563450000001</v>
      </c>
      <c r="L45" s="577">
        <f t="shared" si="2"/>
        <v>475.65965265216909</v>
      </c>
      <c r="N45" s="524"/>
      <c r="O45" s="622"/>
    </row>
    <row r="46" spans="1:15" x14ac:dyDescent="0.2">
      <c r="A46" s="20" t="s">
        <v>662</v>
      </c>
      <c r="B46" s="21"/>
      <c r="C46" s="523"/>
      <c r="D46" s="21"/>
      <c r="E46" s="21"/>
      <c r="F46" s="21"/>
      <c r="G46" s="21"/>
      <c r="H46" s="21"/>
      <c r="I46" s="21"/>
      <c r="J46" s="21"/>
      <c r="K46" s="21"/>
      <c r="L46" s="21"/>
      <c r="N46" s="622"/>
    </row>
    <row r="47" spans="1:15" x14ac:dyDescent="0.2">
      <c r="A47" s="14"/>
      <c r="B47" s="14"/>
      <c r="C47" s="524"/>
      <c r="D47" s="14"/>
      <c r="E47" s="14"/>
      <c r="F47" s="14"/>
      <c r="G47" s="14"/>
      <c r="H47" s="14"/>
      <c r="I47" s="14"/>
      <c r="J47" s="14"/>
      <c r="K47" s="14"/>
      <c r="L47" s="14"/>
    </row>
    <row r="48" spans="1:15" x14ac:dyDescent="0.2">
      <c r="A48" s="484" t="s">
        <v>1050</v>
      </c>
      <c r="B48" s="484"/>
      <c r="C48" s="525"/>
      <c r="D48" s="484"/>
      <c r="E48" s="484"/>
      <c r="F48" s="484"/>
      <c r="G48" s="484"/>
      <c r="H48" s="484"/>
      <c r="I48" s="484"/>
      <c r="J48" s="484"/>
      <c r="K48" s="484"/>
      <c r="L48" s="484"/>
    </row>
    <row r="49" spans="1:12" ht="15.75" x14ac:dyDescent="0.2">
      <c r="A49" s="484"/>
      <c r="B49" s="484"/>
      <c r="C49" s="525"/>
      <c r="D49" s="484"/>
      <c r="E49" s="484"/>
      <c r="F49" s="484"/>
      <c r="G49" s="484"/>
      <c r="H49" s="484"/>
      <c r="I49" s="934" t="s">
        <v>927</v>
      </c>
      <c r="J49" s="934"/>
      <c r="K49" s="934"/>
      <c r="L49" s="484"/>
    </row>
    <row r="50" spans="1:12" ht="15.75" x14ac:dyDescent="0.2">
      <c r="A50" s="484"/>
      <c r="B50" s="484"/>
      <c r="C50" s="525"/>
      <c r="D50" s="484"/>
      <c r="E50" s="484"/>
      <c r="F50" s="484"/>
      <c r="G50" s="484"/>
      <c r="H50" s="484"/>
      <c r="I50" s="934" t="s">
        <v>481</v>
      </c>
      <c r="J50" s="934"/>
      <c r="K50" s="934"/>
      <c r="L50" s="484"/>
    </row>
    <row r="51" spans="1:12" ht="15.75" x14ac:dyDescent="0.2">
      <c r="A51" s="14" t="s">
        <v>23</v>
      </c>
      <c r="B51" s="14"/>
      <c r="C51" s="524"/>
      <c r="D51" s="14"/>
      <c r="E51" s="14"/>
      <c r="F51" s="14"/>
      <c r="G51" s="485"/>
      <c r="H51" s="485"/>
      <c r="I51" s="934" t="s">
        <v>1043</v>
      </c>
      <c r="J51" s="934"/>
      <c r="K51" s="934"/>
      <c r="L51" s="34"/>
    </row>
    <row r="52" spans="1:12" x14ac:dyDescent="0.2">
      <c r="A52" s="14"/>
      <c r="B52" s="485"/>
      <c r="C52" s="524"/>
      <c r="D52" s="485"/>
      <c r="E52" s="485"/>
      <c r="F52" s="485"/>
      <c r="G52" s="485"/>
      <c r="H52" s="485"/>
      <c r="I52" s="485"/>
      <c r="J52" s="485"/>
      <c r="K52" s="485"/>
      <c r="L52" s="485"/>
    </row>
  </sheetData>
  <sortState xmlns:xlrd2="http://schemas.microsoft.com/office/spreadsheetml/2017/richdata2" ref="A12:L44">
    <sortCondition ref="B12:B44"/>
  </sortState>
  <mergeCells count="14">
    <mergeCell ref="I49:K49"/>
    <mergeCell ref="I50:K50"/>
    <mergeCell ref="I51:K51"/>
    <mergeCell ref="L1:M1"/>
    <mergeCell ref="A3:L3"/>
    <mergeCell ref="A2:L2"/>
    <mergeCell ref="A5:L5"/>
    <mergeCell ref="A7:B7"/>
    <mergeCell ref="F7:L7"/>
    <mergeCell ref="A9:A10"/>
    <mergeCell ref="B9:B10"/>
    <mergeCell ref="C9:G9"/>
    <mergeCell ref="H9:L9"/>
    <mergeCell ref="I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rowBreaks count="1" manualBreakCount="1">
    <brk id="3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S45"/>
  <sheetViews>
    <sheetView topLeftCell="A18" zoomScaleSheetLayoutView="90" workbookViewId="0">
      <selection activeCell="A46" sqref="A46"/>
    </sheetView>
  </sheetViews>
  <sheetFormatPr defaultRowHeight="12.75" x14ac:dyDescent="0.2"/>
  <cols>
    <col min="1" max="1" width="6" style="15" customWidth="1"/>
    <col min="2" max="2" width="15" style="15" customWidth="1"/>
    <col min="3" max="3" width="10.5703125" style="15" customWidth="1"/>
    <col min="4" max="4" width="10.71093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4"/>
      <c r="E1" s="34"/>
      <c r="F1" s="34"/>
      <c r="G1" s="34"/>
      <c r="H1" s="34"/>
      <c r="I1" s="34"/>
      <c r="J1" s="34"/>
      <c r="K1" s="34"/>
      <c r="L1" s="962" t="s">
        <v>75</v>
      </c>
      <c r="M1" s="962"/>
      <c r="N1" s="962"/>
      <c r="O1" s="40"/>
      <c r="P1" s="40"/>
    </row>
    <row r="2" spans="1:19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42"/>
      <c r="N2" s="42"/>
      <c r="O2" s="42"/>
      <c r="P2" s="42"/>
    </row>
    <row r="3" spans="1:19" customFormat="1" ht="20.25" x14ac:dyDescent="0.3">
      <c r="A3" s="967" t="s">
        <v>745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41"/>
      <c r="N3" s="41"/>
      <c r="O3" s="41"/>
      <c r="P3" s="41"/>
    </row>
    <row r="4" spans="1:19" customFormat="1" ht="10.5" customHeight="1" x14ac:dyDescent="0.2"/>
    <row r="5" spans="1:19" ht="19.5" customHeight="1" x14ac:dyDescent="0.25">
      <c r="A5" s="943" t="s">
        <v>811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 x14ac:dyDescent="0.2">
      <c r="A7" s="863" t="s">
        <v>166</v>
      </c>
      <c r="B7" s="863"/>
      <c r="F7" s="963" t="s">
        <v>21</v>
      </c>
      <c r="G7" s="963"/>
      <c r="H7" s="963"/>
      <c r="I7" s="963"/>
      <c r="J7" s="963"/>
      <c r="K7" s="963"/>
      <c r="L7" s="963"/>
    </row>
    <row r="8" spans="1:19" x14ac:dyDescent="0.2">
      <c r="A8" s="14"/>
      <c r="F8" s="16"/>
      <c r="G8" s="97"/>
      <c r="H8" s="97"/>
      <c r="I8" s="935" t="s">
        <v>1085</v>
      </c>
      <c r="J8" s="935"/>
      <c r="K8" s="935"/>
      <c r="L8" s="935"/>
    </row>
    <row r="9" spans="1:19" s="14" customFormat="1" x14ac:dyDescent="0.2">
      <c r="A9" s="939" t="s">
        <v>2</v>
      </c>
      <c r="B9" s="939" t="s">
        <v>3</v>
      </c>
      <c r="C9" s="964" t="s">
        <v>22</v>
      </c>
      <c r="D9" s="965"/>
      <c r="E9" s="965"/>
      <c r="F9" s="965"/>
      <c r="G9" s="965"/>
      <c r="H9" s="964" t="s">
        <v>45</v>
      </c>
      <c r="I9" s="965"/>
      <c r="J9" s="965"/>
      <c r="K9" s="965"/>
      <c r="L9" s="965"/>
      <c r="R9" s="29"/>
      <c r="S9" s="30"/>
    </row>
    <row r="10" spans="1:19" s="14" customFormat="1" ht="77.45" customHeight="1" x14ac:dyDescent="0.2">
      <c r="A10" s="939"/>
      <c r="B10" s="939"/>
      <c r="C10" s="339" t="s">
        <v>848</v>
      </c>
      <c r="D10" s="339" t="s">
        <v>827</v>
      </c>
      <c r="E10" s="5" t="s">
        <v>73</v>
      </c>
      <c r="F10" s="5" t="s">
        <v>74</v>
      </c>
      <c r="G10" s="5" t="s">
        <v>663</v>
      </c>
      <c r="H10" s="339" t="s">
        <v>848</v>
      </c>
      <c r="I10" s="339" t="s">
        <v>827</v>
      </c>
      <c r="J10" s="5" t="s">
        <v>73</v>
      </c>
      <c r="K10" s="5" t="s">
        <v>74</v>
      </c>
      <c r="L10" s="5" t="s">
        <v>664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2.75" customHeight="1" x14ac:dyDescent="0.2">
      <c r="A12" s="576">
        <v>1</v>
      </c>
      <c r="B12" s="577" t="s">
        <v>950</v>
      </c>
      <c r="C12" s="579">
        <v>1970.3724</v>
      </c>
      <c r="D12" s="579">
        <v>34.348928781531868</v>
      </c>
      <c r="E12" s="579">
        <v>1951.14</v>
      </c>
      <c r="F12" s="751">
        <v>1812.3963573900003</v>
      </c>
      <c r="G12" s="579">
        <f t="shared" ref="G12:G44" si="0">D12+E12-F12</f>
        <v>173.09257139153169</v>
      </c>
      <c r="H12" s="579">
        <v>1970.3724</v>
      </c>
      <c r="I12" s="580">
        <v>26.353879697671573</v>
      </c>
      <c r="J12" s="579">
        <v>1946.76</v>
      </c>
      <c r="K12" s="18">
        <v>1825.011375</v>
      </c>
      <c r="L12" s="580">
        <f t="shared" ref="L12:L44" si="1">I12+J12-K12</f>
        <v>148.10250469767152</v>
      </c>
      <c r="M12" s="552"/>
      <c r="N12" s="524"/>
      <c r="O12" s="524"/>
    </row>
    <row r="13" spans="1:19" ht="12.75" customHeight="1" x14ac:dyDescent="0.2">
      <c r="A13" s="576">
        <v>2</v>
      </c>
      <c r="B13" s="577" t="s">
        <v>951</v>
      </c>
      <c r="C13" s="579">
        <v>705.08879999999999</v>
      </c>
      <c r="D13" s="579">
        <v>0.57646932512670901</v>
      </c>
      <c r="E13" s="579">
        <v>664.91000000000008</v>
      </c>
      <c r="F13" s="751">
        <v>616.44338230479991</v>
      </c>
      <c r="G13" s="579">
        <f t="shared" si="0"/>
        <v>49.04308702032688</v>
      </c>
      <c r="H13" s="579">
        <v>705.08879999999999</v>
      </c>
      <c r="I13" s="580">
        <v>11.998786019642466</v>
      </c>
      <c r="J13" s="579">
        <v>663.35</v>
      </c>
      <c r="K13" s="18">
        <v>620.76890000000003</v>
      </c>
      <c r="L13" s="580">
        <f t="shared" si="1"/>
        <v>54.579886019642458</v>
      </c>
      <c r="M13" s="552"/>
      <c r="N13" s="524"/>
      <c r="O13" s="524"/>
      <c r="P13" s="622"/>
      <c r="Q13" s="622"/>
    </row>
    <row r="14" spans="1:19" ht="12.75" customHeight="1" x14ac:dyDescent="0.2">
      <c r="A14" s="576">
        <v>3</v>
      </c>
      <c r="B14" s="577" t="s">
        <v>952</v>
      </c>
      <c r="C14" s="579">
        <v>1175.2038</v>
      </c>
      <c r="D14" s="579">
        <v>36.113794643988058</v>
      </c>
      <c r="E14" s="579">
        <v>1142.1300000000001</v>
      </c>
      <c r="F14" s="751">
        <v>1132.0088144639999</v>
      </c>
      <c r="G14" s="579">
        <f t="shared" si="0"/>
        <v>46.23498017998827</v>
      </c>
      <c r="H14" s="579">
        <v>1175.2038</v>
      </c>
      <c r="I14" s="580">
        <v>27.821597936192802</v>
      </c>
      <c r="J14" s="579">
        <v>1139.52</v>
      </c>
      <c r="K14" s="18">
        <v>1035.952</v>
      </c>
      <c r="L14" s="580">
        <f t="shared" si="1"/>
        <v>131.38959793619279</v>
      </c>
      <c r="M14" s="552"/>
      <c r="N14" s="524"/>
      <c r="O14" s="524"/>
      <c r="P14" s="622"/>
      <c r="Q14" s="622"/>
    </row>
    <row r="15" spans="1:19" ht="12.75" customHeight="1" x14ac:dyDescent="0.2">
      <c r="A15" s="576">
        <v>4</v>
      </c>
      <c r="B15" s="577" t="s">
        <v>953</v>
      </c>
      <c r="C15" s="579">
        <v>730.12440000000004</v>
      </c>
      <c r="D15" s="579">
        <v>10.965743867147239</v>
      </c>
      <c r="E15" s="579">
        <v>739.31000000000006</v>
      </c>
      <c r="F15" s="751">
        <v>663.31886204560021</v>
      </c>
      <c r="G15" s="579">
        <f t="shared" si="0"/>
        <v>86.956881821547086</v>
      </c>
      <c r="H15" s="579">
        <v>730.12440000000004</v>
      </c>
      <c r="I15" s="580">
        <v>16.508391340234198</v>
      </c>
      <c r="J15" s="579">
        <v>737.69</v>
      </c>
      <c r="K15" s="18">
        <v>667.97329999999999</v>
      </c>
      <c r="L15" s="580">
        <f t="shared" si="1"/>
        <v>86.225091340234258</v>
      </c>
      <c r="M15" s="552"/>
      <c r="N15" s="524"/>
      <c r="O15" s="524"/>
      <c r="P15" s="622"/>
      <c r="Q15" s="622"/>
    </row>
    <row r="16" spans="1:19" ht="12.75" customHeight="1" x14ac:dyDescent="0.2">
      <c r="A16" s="576">
        <v>5</v>
      </c>
      <c r="B16" s="577" t="s">
        <v>954</v>
      </c>
      <c r="C16" s="579">
        <v>2577.0164</v>
      </c>
      <c r="D16" s="579">
        <v>18.800220096768044</v>
      </c>
      <c r="E16" s="579">
        <v>2117.17</v>
      </c>
      <c r="F16" s="751">
        <v>2062.0925408098001</v>
      </c>
      <c r="G16" s="579">
        <f t="shared" si="0"/>
        <v>73.877679286968032</v>
      </c>
      <c r="H16" s="579">
        <v>2577.0164</v>
      </c>
      <c r="I16" s="580">
        <v>27.333098275368684</v>
      </c>
      <c r="J16" s="579">
        <v>2111.4699999999998</v>
      </c>
      <c r="K16" s="18">
        <v>2086.5620250000002</v>
      </c>
      <c r="L16" s="580">
        <f t="shared" si="1"/>
        <v>52.241073275368308</v>
      </c>
      <c r="M16" s="552"/>
      <c r="N16" s="524"/>
      <c r="O16" s="524"/>
      <c r="P16" s="622"/>
      <c r="Q16" s="622"/>
    </row>
    <row r="17" spans="1:17" ht="12.75" customHeight="1" x14ac:dyDescent="0.2">
      <c r="A17" s="576">
        <v>6</v>
      </c>
      <c r="B17" s="577" t="s">
        <v>955</v>
      </c>
      <c r="C17" s="579">
        <v>765.74339999999995</v>
      </c>
      <c r="D17" s="579">
        <v>10.573753781705477</v>
      </c>
      <c r="E17" s="579">
        <v>703.17000000000007</v>
      </c>
      <c r="F17" s="751">
        <v>610.04929890839981</v>
      </c>
      <c r="G17" s="579">
        <f t="shared" si="0"/>
        <v>103.69445487330574</v>
      </c>
      <c r="H17" s="579">
        <v>765.74339999999995</v>
      </c>
      <c r="I17" s="580">
        <v>31.659151184391249</v>
      </c>
      <c r="J17" s="579">
        <v>703.17000000000007</v>
      </c>
      <c r="K17" s="18">
        <v>614.32995000000005</v>
      </c>
      <c r="L17" s="580">
        <f t="shared" si="1"/>
        <v>120.49920118439127</v>
      </c>
      <c r="M17" s="552"/>
      <c r="N17" s="524"/>
      <c r="O17" s="524"/>
      <c r="P17" s="622"/>
      <c r="Q17" s="622"/>
    </row>
    <row r="18" spans="1:17" ht="12.75" customHeight="1" x14ac:dyDescent="0.2">
      <c r="A18" s="576">
        <v>7</v>
      </c>
      <c r="B18" s="577" t="s">
        <v>956</v>
      </c>
      <c r="C18" s="579">
        <v>1486.8468</v>
      </c>
      <c r="D18" s="579">
        <v>14.932100114507421</v>
      </c>
      <c r="E18" s="579">
        <v>1379.11</v>
      </c>
      <c r="F18" s="751">
        <v>1263.1073599043998</v>
      </c>
      <c r="G18" s="579">
        <f t="shared" si="0"/>
        <v>130.93474021010752</v>
      </c>
      <c r="H18" s="579">
        <v>1486.8468</v>
      </c>
      <c r="I18" s="580">
        <v>23.023467367101603</v>
      </c>
      <c r="J18" s="579">
        <v>1375.8</v>
      </c>
      <c r="K18" s="18">
        <v>1280.97045</v>
      </c>
      <c r="L18" s="580">
        <f t="shared" si="1"/>
        <v>117.85301736710153</v>
      </c>
      <c r="M18" s="552"/>
      <c r="N18" s="524"/>
      <c r="O18" s="524"/>
      <c r="P18" s="622"/>
      <c r="Q18" s="622"/>
    </row>
    <row r="19" spans="1:17" ht="12.75" customHeight="1" x14ac:dyDescent="0.2">
      <c r="A19" s="576">
        <v>8</v>
      </c>
      <c r="B19" s="577" t="s">
        <v>957</v>
      </c>
      <c r="C19" s="579">
        <v>455.28579999999999</v>
      </c>
      <c r="D19" s="579">
        <v>20.342691296002329</v>
      </c>
      <c r="E19" s="579">
        <v>468.25</v>
      </c>
      <c r="F19" s="751">
        <v>343.48922263239996</v>
      </c>
      <c r="G19" s="579">
        <f t="shared" si="0"/>
        <v>145.10346866360237</v>
      </c>
      <c r="H19" s="579">
        <v>455.28579999999999</v>
      </c>
      <c r="I19" s="580">
        <v>17.997260701727953</v>
      </c>
      <c r="J19" s="579">
        <v>467.18999999999994</v>
      </c>
      <c r="K19" s="18">
        <v>345.89945</v>
      </c>
      <c r="L19" s="580">
        <f t="shared" si="1"/>
        <v>139.28781070172789</v>
      </c>
      <c r="M19" s="552"/>
      <c r="N19" s="524"/>
      <c r="O19" s="524"/>
      <c r="P19" s="622"/>
      <c r="Q19" s="622"/>
    </row>
    <row r="20" spans="1:17" ht="12.75" customHeight="1" x14ac:dyDescent="0.2">
      <c r="A20" s="576">
        <v>9</v>
      </c>
      <c r="B20" s="577" t="s">
        <v>1044</v>
      </c>
      <c r="C20" s="579">
        <v>710.37120000000004</v>
      </c>
      <c r="D20" s="579">
        <v>1.1294485087928479</v>
      </c>
      <c r="E20" s="579">
        <v>509.11</v>
      </c>
      <c r="F20" s="751">
        <v>506.55654655199999</v>
      </c>
      <c r="G20" s="579">
        <f t="shared" si="0"/>
        <v>3.6829019567928754</v>
      </c>
      <c r="H20" s="579">
        <v>710.37120000000004</v>
      </c>
      <c r="I20" s="580">
        <v>10.960524285279689</v>
      </c>
      <c r="J20" s="579">
        <v>485.13</v>
      </c>
      <c r="K20" s="18">
        <v>495.38380000000001</v>
      </c>
      <c r="L20" s="580">
        <f t="shared" si="1"/>
        <v>0.70672428527967668</v>
      </c>
      <c r="M20" s="552"/>
      <c r="N20" s="524"/>
      <c r="O20" s="524"/>
      <c r="P20" s="622"/>
      <c r="Q20" s="622"/>
    </row>
    <row r="21" spans="1:17" ht="12.75" customHeight="1" x14ac:dyDescent="0.2">
      <c r="A21" s="576">
        <v>10</v>
      </c>
      <c r="B21" s="577" t="s">
        <v>959</v>
      </c>
      <c r="C21" s="579">
        <v>1891.2852</v>
      </c>
      <c r="D21" s="579">
        <v>30.920410084311243</v>
      </c>
      <c r="E21" s="579">
        <v>1800.47</v>
      </c>
      <c r="F21" s="751">
        <v>1764.8815636475999</v>
      </c>
      <c r="G21" s="579">
        <f t="shared" si="0"/>
        <v>66.508846436711337</v>
      </c>
      <c r="H21" s="579">
        <v>1891.2852</v>
      </c>
      <c r="I21" s="580">
        <v>19.348698215162358</v>
      </c>
      <c r="J21" s="579">
        <v>1796.2600000000002</v>
      </c>
      <c r="K21" s="18">
        <v>1777.2655500000001</v>
      </c>
      <c r="L21" s="580">
        <f t="shared" si="1"/>
        <v>38.3431482151625</v>
      </c>
      <c r="M21" s="552"/>
      <c r="N21" s="524"/>
      <c r="O21" s="524"/>
      <c r="P21" s="622"/>
      <c r="Q21" s="622"/>
    </row>
    <row r="22" spans="1:17" ht="12.75" customHeight="1" x14ac:dyDescent="0.2">
      <c r="A22" s="576">
        <v>11</v>
      </c>
      <c r="B22" s="577" t="s">
        <v>960</v>
      </c>
      <c r="C22" s="579">
        <v>299.21820000000002</v>
      </c>
      <c r="D22" s="579">
        <v>2.1076061690183678</v>
      </c>
      <c r="E22" s="579">
        <v>180.89999999999998</v>
      </c>
      <c r="F22" s="751">
        <v>179.94055127659999</v>
      </c>
      <c r="G22" s="579">
        <f t="shared" si="0"/>
        <v>3.0670548924183549</v>
      </c>
      <c r="H22" s="579">
        <v>299.21820000000002</v>
      </c>
      <c r="I22" s="580">
        <v>3.3754198117914598</v>
      </c>
      <c r="J22" s="579">
        <v>194.43700000000001</v>
      </c>
      <c r="K22" s="18">
        <v>197.10317499999999</v>
      </c>
      <c r="L22" s="580">
        <f t="shared" si="1"/>
        <v>0.70924481179147847</v>
      </c>
      <c r="M22" s="552"/>
      <c r="N22" s="524"/>
      <c r="O22" s="524"/>
      <c r="P22" s="622"/>
      <c r="Q22" s="622"/>
    </row>
    <row r="23" spans="1:17" ht="12.75" customHeight="1" x14ac:dyDescent="0.2">
      <c r="A23" s="576">
        <v>12</v>
      </c>
      <c r="B23" s="577" t="s">
        <v>1045</v>
      </c>
      <c r="C23" s="579">
        <v>398.65379999999999</v>
      </c>
      <c r="D23" s="579">
        <v>26.435584889737868</v>
      </c>
      <c r="E23" s="579">
        <v>394.38000000000005</v>
      </c>
      <c r="F23" s="751">
        <v>359.04638467979998</v>
      </c>
      <c r="G23" s="579">
        <f t="shared" si="0"/>
        <v>61.769200209937935</v>
      </c>
      <c r="H23" s="579">
        <v>398.65379999999999</v>
      </c>
      <c r="I23" s="580">
        <v>48.072706755805484</v>
      </c>
      <c r="J23" s="579">
        <v>393.49</v>
      </c>
      <c r="K23" s="18">
        <v>381.56577499999997</v>
      </c>
      <c r="L23" s="580">
        <f t="shared" si="1"/>
        <v>59.99693175580552</v>
      </c>
      <c r="M23" s="552"/>
      <c r="N23" s="524"/>
      <c r="O23" s="524"/>
      <c r="P23" s="622"/>
      <c r="Q23" s="622"/>
    </row>
    <row r="24" spans="1:17" ht="12.75" customHeight="1" x14ac:dyDescent="0.2">
      <c r="A24" s="576">
        <v>13</v>
      </c>
      <c r="B24" s="577" t="s">
        <v>962</v>
      </c>
      <c r="C24" s="579">
        <v>782.44619999999998</v>
      </c>
      <c r="D24" s="579">
        <v>24.165483133359771</v>
      </c>
      <c r="E24" s="579">
        <v>757.46</v>
      </c>
      <c r="F24" s="751">
        <v>776.12344924659999</v>
      </c>
      <c r="G24" s="579">
        <f t="shared" si="0"/>
        <v>5.5020338867598184</v>
      </c>
      <c r="H24" s="579">
        <v>782.44619999999998</v>
      </c>
      <c r="I24" s="580">
        <v>9.8264948637611269</v>
      </c>
      <c r="J24" s="579">
        <v>755.72</v>
      </c>
      <c r="K24" s="18">
        <v>762.56942500000002</v>
      </c>
      <c r="L24" s="580">
        <f t="shared" si="1"/>
        <v>2.9770698637611304</v>
      </c>
      <c r="M24" s="552"/>
      <c r="N24" s="524"/>
      <c r="O24" s="524"/>
      <c r="P24" s="622"/>
      <c r="Q24" s="622"/>
    </row>
    <row r="25" spans="1:17" ht="12.75" customHeight="1" x14ac:dyDescent="0.2">
      <c r="A25" s="576">
        <v>14</v>
      </c>
      <c r="B25" s="577" t="s">
        <v>1046</v>
      </c>
      <c r="C25" s="579">
        <v>733.82579999999996</v>
      </c>
      <c r="D25" s="579">
        <v>21.601713278837678</v>
      </c>
      <c r="E25" s="579">
        <v>710.69</v>
      </c>
      <c r="F25" s="751">
        <v>645.15230981180002</v>
      </c>
      <c r="G25" s="579">
        <f t="shared" si="0"/>
        <v>87.13940346703771</v>
      </c>
      <c r="H25" s="579">
        <v>733.82579999999996</v>
      </c>
      <c r="I25" s="580">
        <v>11.393504269244772</v>
      </c>
      <c r="J25" s="579">
        <v>709.06000000000006</v>
      </c>
      <c r="K25" s="18">
        <v>641.67927499999996</v>
      </c>
      <c r="L25" s="580">
        <f t="shared" si="1"/>
        <v>78.77422926924487</v>
      </c>
      <c r="M25" s="552"/>
      <c r="N25" s="524"/>
      <c r="O25" s="524"/>
      <c r="P25" s="622"/>
      <c r="Q25" s="622"/>
    </row>
    <row r="26" spans="1:17" ht="12.75" customHeight="1" x14ac:dyDescent="0.2">
      <c r="A26" s="576">
        <v>15</v>
      </c>
      <c r="B26" s="577" t="s">
        <v>964</v>
      </c>
      <c r="C26" s="579">
        <v>615.69719999999995</v>
      </c>
      <c r="D26" s="579">
        <v>0.49420798724065662</v>
      </c>
      <c r="E26" s="579">
        <v>466.05</v>
      </c>
      <c r="F26" s="751">
        <v>462.09701436400002</v>
      </c>
      <c r="G26" s="579">
        <f t="shared" si="0"/>
        <v>4.4471936232406506</v>
      </c>
      <c r="H26" s="579">
        <v>615.69719999999995</v>
      </c>
      <c r="I26" s="580">
        <v>25.44445267863864</v>
      </c>
      <c r="J26" s="579">
        <v>464.69</v>
      </c>
      <c r="K26" s="18">
        <v>489.33949999999999</v>
      </c>
      <c r="L26" s="580">
        <f t="shared" si="1"/>
        <v>0.79495267863865138</v>
      </c>
      <c r="M26" s="552"/>
      <c r="N26" s="524"/>
      <c r="O26" s="524"/>
      <c r="P26" s="622"/>
      <c r="Q26" s="622"/>
    </row>
    <row r="27" spans="1:17" ht="12.75" customHeight="1" x14ac:dyDescent="0.2">
      <c r="A27" s="576">
        <v>16</v>
      </c>
      <c r="B27" s="577" t="s">
        <v>965</v>
      </c>
      <c r="C27" s="579">
        <v>419.5788</v>
      </c>
      <c r="D27" s="579">
        <v>10.400604742152893</v>
      </c>
      <c r="E27" s="579">
        <v>326.36</v>
      </c>
      <c r="F27" s="751">
        <v>319.6470208284</v>
      </c>
      <c r="G27" s="579">
        <f t="shared" si="0"/>
        <v>17.113583913752905</v>
      </c>
      <c r="H27" s="579">
        <v>419.5788</v>
      </c>
      <c r="I27" s="580">
        <v>1.8127643397244242</v>
      </c>
      <c r="J27" s="579">
        <v>331.41800000000001</v>
      </c>
      <c r="K27" s="18">
        <v>321.88995</v>
      </c>
      <c r="L27" s="580">
        <f t="shared" si="1"/>
        <v>11.340814339724432</v>
      </c>
      <c r="M27" s="552"/>
      <c r="N27" s="524"/>
      <c r="O27" s="524"/>
      <c r="P27" s="622"/>
      <c r="Q27" s="622"/>
    </row>
    <row r="28" spans="1:17" x14ac:dyDescent="0.2">
      <c r="A28" s="576">
        <v>17</v>
      </c>
      <c r="B28" s="577" t="s">
        <v>967</v>
      </c>
      <c r="C28" s="579">
        <v>1363.845</v>
      </c>
      <c r="D28" s="579">
        <v>15.138953443120045</v>
      </c>
      <c r="E28" s="579">
        <v>1178.932</v>
      </c>
      <c r="F28" s="751">
        <v>1185.6530734005999</v>
      </c>
      <c r="G28" s="579">
        <f t="shared" si="0"/>
        <v>8.4178800425202098</v>
      </c>
      <c r="H28" s="579">
        <v>1363.845</v>
      </c>
      <c r="I28" s="580">
        <v>15.381289666182965</v>
      </c>
      <c r="J28" s="579">
        <v>1106.221</v>
      </c>
      <c r="K28" s="18">
        <v>1120.972675</v>
      </c>
      <c r="L28" s="580">
        <f t="shared" si="1"/>
        <v>0.629614666182988</v>
      </c>
      <c r="M28" s="552"/>
      <c r="N28" s="524"/>
      <c r="O28" s="524"/>
      <c r="P28" s="622"/>
      <c r="Q28" s="622"/>
    </row>
    <row r="29" spans="1:17" x14ac:dyDescent="0.2">
      <c r="A29" s="576">
        <v>18</v>
      </c>
      <c r="B29" s="577" t="s">
        <v>993</v>
      </c>
      <c r="C29" s="579">
        <v>1421.2898</v>
      </c>
      <c r="D29" s="579">
        <v>24.742749378784083</v>
      </c>
      <c r="E29" s="579">
        <v>1418.08</v>
      </c>
      <c r="F29" s="751">
        <v>1211.4675360598003</v>
      </c>
      <c r="G29" s="579">
        <f t="shared" si="0"/>
        <v>231.35521331898371</v>
      </c>
      <c r="H29" s="579">
        <v>1421.2898</v>
      </c>
      <c r="I29" s="580">
        <v>36.361830440782796</v>
      </c>
      <c r="J29" s="579">
        <v>1414.99</v>
      </c>
      <c r="K29" s="18">
        <v>1219.9682749999999</v>
      </c>
      <c r="L29" s="580">
        <f t="shared" si="1"/>
        <v>231.38355544078286</v>
      </c>
      <c r="M29" s="552"/>
      <c r="N29" s="524"/>
      <c r="O29" s="524"/>
      <c r="P29" s="622"/>
      <c r="Q29" s="622"/>
    </row>
    <row r="30" spans="1:17" ht="15.75" customHeight="1" x14ac:dyDescent="0.2">
      <c r="A30" s="576">
        <v>19</v>
      </c>
      <c r="B30" s="577" t="s">
        <v>1047</v>
      </c>
      <c r="C30" s="579">
        <v>872.60040000000004</v>
      </c>
      <c r="D30" s="579">
        <v>2.4184020943343967</v>
      </c>
      <c r="E30" s="579">
        <v>842.61000000000013</v>
      </c>
      <c r="F30" s="751">
        <v>722.38199730299993</v>
      </c>
      <c r="G30" s="579">
        <f t="shared" si="0"/>
        <v>122.64640479133459</v>
      </c>
      <c r="H30" s="579">
        <v>872.60040000000004</v>
      </c>
      <c r="I30" s="580">
        <v>9.9394748541259332</v>
      </c>
      <c r="J30" s="579">
        <v>840.67000000000007</v>
      </c>
      <c r="K30" s="18">
        <v>747.450875</v>
      </c>
      <c r="L30" s="580">
        <f t="shared" si="1"/>
        <v>103.15859985412601</v>
      </c>
      <c r="M30" s="552"/>
      <c r="N30" s="524"/>
      <c r="O30" s="524"/>
      <c r="P30" s="622"/>
      <c r="Q30" s="622"/>
    </row>
    <row r="31" spans="1:17" ht="15.75" customHeight="1" x14ac:dyDescent="0.2">
      <c r="A31" s="576">
        <v>20</v>
      </c>
      <c r="B31" s="577" t="s">
        <v>969</v>
      </c>
      <c r="C31" s="579">
        <v>1476.8506</v>
      </c>
      <c r="D31" s="579">
        <v>16.440747150623338</v>
      </c>
      <c r="E31" s="579">
        <v>1456.42</v>
      </c>
      <c r="F31" s="751">
        <v>1349.2701646611999</v>
      </c>
      <c r="G31" s="579">
        <f t="shared" si="0"/>
        <v>123.59058248942347</v>
      </c>
      <c r="H31" s="579">
        <v>1476.8506</v>
      </c>
      <c r="I31" s="580">
        <v>33.8451211930103</v>
      </c>
      <c r="J31" s="579">
        <v>1453.0600000000002</v>
      </c>
      <c r="K31" s="18">
        <v>1397.73785</v>
      </c>
      <c r="L31" s="580">
        <f t="shared" si="1"/>
        <v>89.167271193010492</v>
      </c>
      <c r="M31" s="552"/>
      <c r="N31" s="524"/>
      <c r="O31" s="524"/>
      <c r="P31" s="622"/>
      <c r="Q31" s="622"/>
    </row>
    <row r="32" spans="1:17" ht="14.25" customHeight="1" x14ac:dyDescent="0.2">
      <c r="A32" s="576">
        <v>21</v>
      </c>
      <c r="B32" s="577" t="s">
        <v>970</v>
      </c>
      <c r="C32" s="579">
        <v>458.54579999999999</v>
      </c>
      <c r="D32" s="579">
        <v>8.6183659911230848</v>
      </c>
      <c r="E32" s="579">
        <v>451.97999999999996</v>
      </c>
      <c r="F32" s="751">
        <v>396.87122181780001</v>
      </c>
      <c r="G32" s="579">
        <f t="shared" si="0"/>
        <v>63.72714417332304</v>
      </c>
      <c r="H32" s="579">
        <v>458.54579999999999</v>
      </c>
      <c r="I32" s="580">
        <v>11.693062397308779</v>
      </c>
      <c r="J32" s="579">
        <v>450.87999999999994</v>
      </c>
      <c r="K32" s="18">
        <v>399.656025</v>
      </c>
      <c r="L32" s="580">
        <f t="shared" si="1"/>
        <v>62.917037397308718</v>
      </c>
      <c r="M32" s="552"/>
      <c r="N32" s="524"/>
      <c r="O32" s="524"/>
      <c r="P32" s="622"/>
      <c r="Q32" s="622"/>
    </row>
    <row r="33" spans="1:17" ht="12.75" customHeight="1" x14ac:dyDescent="0.2">
      <c r="A33" s="576">
        <v>22</v>
      </c>
      <c r="B33" s="577" t="s">
        <v>971</v>
      </c>
      <c r="C33" s="579">
        <v>493.923</v>
      </c>
      <c r="D33" s="579">
        <v>20.296993510528807</v>
      </c>
      <c r="E33" s="579">
        <v>484.37</v>
      </c>
      <c r="F33" s="751">
        <v>358.55225195659995</v>
      </c>
      <c r="G33" s="579">
        <f t="shared" si="0"/>
        <v>146.11474155392887</v>
      </c>
      <c r="H33" s="579">
        <v>493.923</v>
      </c>
      <c r="I33" s="580">
        <v>14.558786159694421</v>
      </c>
      <c r="J33" s="579">
        <v>483.27000000000004</v>
      </c>
      <c r="K33" s="18">
        <v>351.068175</v>
      </c>
      <c r="L33" s="580">
        <f t="shared" si="1"/>
        <v>146.76061115969446</v>
      </c>
      <c r="M33" s="552"/>
      <c r="N33" s="524"/>
      <c r="O33" s="524"/>
      <c r="P33" s="622"/>
      <c r="Q33" s="622"/>
    </row>
    <row r="34" spans="1:17" ht="12.75" customHeight="1" x14ac:dyDescent="0.2">
      <c r="A34" s="576">
        <v>23</v>
      </c>
      <c r="B34" s="577" t="s">
        <v>972</v>
      </c>
      <c r="C34" s="579">
        <v>504.54360000000003</v>
      </c>
      <c r="D34" s="579">
        <v>4.7032914155258254</v>
      </c>
      <c r="E34" s="579">
        <v>443.94900000000007</v>
      </c>
      <c r="F34" s="751">
        <v>440.88557776020002</v>
      </c>
      <c r="G34" s="579">
        <f t="shared" si="0"/>
        <v>7.7667136553258729</v>
      </c>
      <c r="H34" s="579">
        <v>504.54360000000003</v>
      </c>
      <c r="I34" s="580">
        <v>17.370984869129586</v>
      </c>
      <c r="J34" s="579">
        <v>441.90899999999999</v>
      </c>
      <c r="K34" s="18">
        <v>443.97922499999999</v>
      </c>
      <c r="L34" s="580">
        <f t="shared" si="1"/>
        <v>15.300759869129593</v>
      </c>
      <c r="M34" s="552"/>
      <c r="N34" s="524"/>
      <c r="O34" s="524"/>
      <c r="P34" s="622"/>
      <c r="Q34" s="622"/>
    </row>
    <row r="35" spans="1:17" x14ac:dyDescent="0.2">
      <c r="A35" s="576">
        <v>24</v>
      </c>
      <c r="B35" s="577" t="s">
        <v>973</v>
      </c>
      <c r="C35" s="579">
        <v>1439.3982000000001</v>
      </c>
      <c r="D35" s="579">
        <v>26.484526342770778</v>
      </c>
      <c r="E35" s="579">
        <v>1412.42</v>
      </c>
      <c r="F35" s="751">
        <v>1292.0995497894</v>
      </c>
      <c r="G35" s="579">
        <f t="shared" si="0"/>
        <v>146.80497655337081</v>
      </c>
      <c r="H35" s="579">
        <v>1439.3982000000001</v>
      </c>
      <c r="I35" s="580">
        <v>2.9369729448967519</v>
      </c>
      <c r="J35" s="579">
        <v>1409.21</v>
      </c>
      <c r="K35" s="18">
        <v>1244.1660750000001</v>
      </c>
      <c r="L35" s="580">
        <f t="shared" si="1"/>
        <v>167.9808979448967</v>
      </c>
      <c r="M35" s="34"/>
      <c r="N35" s="524"/>
      <c r="O35" s="524"/>
      <c r="P35" s="622"/>
      <c r="Q35" s="622"/>
    </row>
    <row r="36" spans="1:17" x14ac:dyDescent="0.2">
      <c r="A36" s="576">
        <v>25</v>
      </c>
      <c r="B36" s="577" t="s">
        <v>974</v>
      </c>
      <c r="C36" s="579">
        <v>1014.4811999999999</v>
      </c>
      <c r="D36" s="579">
        <v>4.7665780051640922</v>
      </c>
      <c r="E36" s="579">
        <v>970.78</v>
      </c>
      <c r="F36" s="751">
        <v>829.80628747639992</v>
      </c>
      <c r="G36" s="579">
        <f t="shared" si="0"/>
        <v>145.74029052876415</v>
      </c>
      <c r="H36" s="579">
        <v>1014.4811999999999</v>
      </c>
      <c r="I36" s="580">
        <v>12.460822156472545</v>
      </c>
      <c r="J36" s="579">
        <v>968.53</v>
      </c>
      <c r="K36" s="18">
        <v>835.62895000000003</v>
      </c>
      <c r="L36" s="580">
        <f t="shared" si="1"/>
        <v>145.36187215647249</v>
      </c>
      <c r="M36" s="552"/>
      <c r="N36" s="524"/>
      <c r="O36" s="524"/>
      <c r="P36" s="622"/>
      <c r="Q36" s="622"/>
    </row>
    <row r="37" spans="1:17" x14ac:dyDescent="0.2">
      <c r="A37" s="576">
        <v>26</v>
      </c>
      <c r="B37" s="577" t="s">
        <v>975</v>
      </c>
      <c r="C37" s="579">
        <v>384.7038</v>
      </c>
      <c r="D37" s="579">
        <v>3.9540511159990501</v>
      </c>
      <c r="E37" s="579">
        <v>44.47</v>
      </c>
      <c r="F37" s="751">
        <v>197.78218344000001</v>
      </c>
      <c r="G37" s="579">
        <f t="shared" si="0"/>
        <v>-149.35813232400096</v>
      </c>
      <c r="H37" s="579">
        <v>384.7038</v>
      </c>
      <c r="I37" s="580">
        <v>8.6789850508055224</v>
      </c>
      <c r="J37" s="579">
        <v>0</v>
      </c>
      <c r="K37" s="18">
        <v>193.17</v>
      </c>
      <c r="L37" s="580">
        <f t="shared" si="1"/>
        <v>-184.49101494919447</v>
      </c>
      <c r="M37" s="552"/>
      <c r="N37" s="524"/>
      <c r="O37" s="524"/>
      <c r="P37" s="622"/>
      <c r="Q37" s="622"/>
    </row>
    <row r="38" spans="1:17" x14ac:dyDescent="0.2">
      <c r="A38" s="576">
        <v>27</v>
      </c>
      <c r="B38" s="577" t="s">
        <v>976</v>
      </c>
      <c r="C38" s="579">
        <v>942.59220000000005</v>
      </c>
      <c r="D38" s="579">
        <v>0.65712799715618075</v>
      </c>
      <c r="E38" s="579">
        <v>930.53</v>
      </c>
      <c r="F38" s="751">
        <v>779.62051073779992</v>
      </c>
      <c r="G38" s="579">
        <f t="shared" si="0"/>
        <v>151.56661725935624</v>
      </c>
      <c r="H38" s="579">
        <v>942.59220000000005</v>
      </c>
      <c r="I38" s="580">
        <v>15.484849212025551</v>
      </c>
      <c r="J38" s="579">
        <v>928.43</v>
      </c>
      <c r="K38" s="18">
        <v>785.09102499999995</v>
      </c>
      <c r="L38" s="580">
        <f t="shared" si="1"/>
        <v>158.82382421202556</v>
      </c>
      <c r="N38" s="524"/>
      <c r="O38" s="524"/>
      <c r="P38" s="622"/>
      <c r="Q38" s="622"/>
    </row>
    <row r="39" spans="1:17" x14ac:dyDescent="0.2">
      <c r="A39" s="576">
        <v>28</v>
      </c>
      <c r="B39" s="577" t="s">
        <v>977</v>
      </c>
      <c r="C39" s="579">
        <v>985.26059999999995</v>
      </c>
      <c r="D39" s="579">
        <v>2.2350920328000257</v>
      </c>
      <c r="E39" s="579">
        <v>925.05</v>
      </c>
      <c r="F39" s="751">
        <v>888.12355639859993</v>
      </c>
      <c r="G39" s="579">
        <f t="shared" si="0"/>
        <v>39.16153563420005</v>
      </c>
      <c r="H39" s="579">
        <v>985.26059999999995</v>
      </c>
      <c r="I39" s="580">
        <v>19.783425852348955</v>
      </c>
      <c r="J39" s="579">
        <v>922.85</v>
      </c>
      <c r="K39" s="18">
        <v>894.35542499999997</v>
      </c>
      <c r="L39" s="580">
        <f t="shared" si="1"/>
        <v>48.27800085234901</v>
      </c>
      <c r="N39" s="524"/>
      <c r="O39" s="524"/>
      <c r="P39" s="622"/>
      <c r="Q39" s="622"/>
    </row>
    <row r="40" spans="1:17" x14ac:dyDescent="0.2">
      <c r="A40" s="576">
        <v>29</v>
      </c>
      <c r="B40" s="577" t="s">
        <v>978</v>
      </c>
      <c r="C40" s="579">
        <v>1403.2583999999999</v>
      </c>
      <c r="D40" s="579">
        <v>25.135834942476549</v>
      </c>
      <c r="E40" s="579">
        <v>1034.98</v>
      </c>
      <c r="F40" s="751">
        <v>1048.2312229196</v>
      </c>
      <c r="G40" s="579">
        <f t="shared" si="0"/>
        <v>11.884612022876581</v>
      </c>
      <c r="H40" s="579">
        <v>1403.2583999999999</v>
      </c>
      <c r="I40" s="580">
        <v>16.918955045935718</v>
      </c>
      <c r="J40" s="579">
        <v>1032.1799999999998</v>
      </c>
      <c r="K40" s="18">
        <v>1048.58655</v>
      </c>
      <c r="L40" s="580">
        <f t="shared" si="1"/>
        <v>0.51240504593556579</v>
      </c>
      <c r="N40" s="524"/>
      <c r="O40" s="524"/>
      <c r="P40" s="622"/>
      <c r="Q40" s="622"/>
    </row>
    <row r="41" spans="1:17" x14ac:dyDescent="0.2">
      <c r="A41" s="576">
        <v>30</v>
      </c>
      <c r="B41" s="577" t="s">
        <v>979</v>
      </c>
      <c r="C41" s="579">
        <v>728.26440000000002</v>
      </c>
      <c r="D41" s="579">
        <v>9.8782382216887754</v>
      </c>
      <c r="E41" s="579">
        <v>697.89</v>
      </c>
      <c r="F41" s="751">
        <v>700.98600570200006</v>
      </c>
      <c r="G41" s="579">
        <f t="shared" si="0"/>
        <v>6.782232519688705</v>
      </c>
      <c r="H41" s="579">
        <v>728.26440000000002</v>
      </c>
      <c r="I41" s="580">
        <v>27.628723831279444</v>
      </c>
      <c r="J41" s="579">
        <v>696.27</v>
      </c>
      <c r="K41" s="18">
        <v>720.90475000000004</v>
      </c>
      <c r="L41" s="580">
        <f t="shared" si="1"/>
        <v>2.9939738312793907</v>
      </c>
      <c r="N41" s="524"/>
      <c r="O41" s="524"/>
      <c r="P41" s="622"/>
      <c r="Q41" s="622"/>
    </row>
    <row r="42" spans="1:17" x14ac:dyDescent="0.2">
      <c r="A42" s="576">
        <v>31</v>
      </c>
      <c r="B42" s="577" t="s">
        <v>980</v>
      </c>
      <c r="C42" s="579">
        <v>479.24759999999998</v>
      </c>
      <c r="D42" s="579">
        <v>0.71069012950266597</v>
      </c>
      <c r="E42" s="579">
        <v>411.88</v>
      </c>
      <c r="F42" s="751">
        <v>409.57443472299997</v>
      </c>
      <c r="G42" s="579">
        <f t="shared" si="0"/>
        <v>3.0162554065026939</v>
      </c>
      <c r="H42" s="579">
        <v>479.24759999999998</v>
      </c>
      <c r="I42" s="580">
        <v>11.013724374438993</v>
      </c>
      <c r="J42" s="579">
        <v>360.26</v>
      </c>
      <c r="K42" s="18">
        <v>370.448375</v>
      </c>
      <c r="L42" s="580">
        <f t="shared" si="1"/>
        <v>0.82534937443898571</v>
      </c>
      <c r="N42" s="524"/>
      <c r="O42" s="524"/>
      <c r="P42" s="622"/>
      <c r="Q42" s="622"/>
    </row>
    <row r="43" spans="1:17" x14ac:dyDescent="0.2">
      <c r="A43" s="576">
        <v>32</v>
      </c>
      <c r="B43" s="577" t="s">
        <v>981</v>
      </c>
      <c r="C43" s="579">
        <v>1012.1004</v>
      </c>
      <c r="D43" s="579">
        <v>22.267191919412539</v>
      </c>
      <c r="E43" s="579">
        <v>820.61</v>
      </c>
      <c r="F43" s="751">
        <v>836.43400647659996</v>
      </c>
      <c r="G43" s="579">
        <f t="shared" si="0"/>
        <v>6.4431854428125916</v>
      </c>
      <c r="H43" s="579">
        <v>1012.1004</v>
      </c>
      <c r="I43" s="580">
        <v>16.792352259288236</v>
      </c>
      <c r="J43" s="579">
        <v>819.19</v>
      </c>
      <c r="K43" s="18">
        <v>835.30317500000001</v>
      </c>
      <c r="L43" s="580">
        <f t="shared" si="1"/>
        <v>0.67917725928828077</v>
      </c>
      <c r="N43" s="524"/>
      <c r="O43" s="524"/>
      <c r="P43" s="622"/>
      <c r="Q43" s="622"/>
    </row>
    <row r="44" spans="1:17" x14ac:dyDescent="0.2">
      <c r="A44" s="576">
        <v>33</v>
      </c>
      <c r="B44" s="577" t="s">
        <v>982</v>
      </c>
      <c r="C44" s="579">
        <v>811.10879999999997</v>
      </c>
      <c r="D44" s="579">
        <v>14.462251224548822</v>
      </c>
      <c r="E44" s="579">
        <v>742.15000000000009</v>
      </c>
      <c r="F44" s="751">
        <v>695.4828706159999</v>
      </c>
      <c r="G44" s="579">
        <f t="shared" si="0"/>
        <v>61.129380608549013</v>
      </c>
      <c r="H44" s="579">
        <v>811.10879999999997</v>
      </c>
      <c r="I44" s="580">
        <v>23.358383711734177</v>
      </c>
      <c r="J44" s="579">
        <v>740.35</v>
      </c>
      <c r="K44" s="18">
        <v>700.36300000000006</v>
      </c>
      <c r="L44" s="580">
        <f t="shared" si="1"/>
        <v>63.345383711734144</v>
      </c>
      <c r="N44" s="524"/>
      <c r="O44" s="524"/>
      <c r="P44" s="622"/>
      <c r="Q44" s="622"/>
    </row>
    <row r="45" spans="1:17" x14ac:dyDescent="0.2">
      <c r="A45" s="576" t="s">
        <v>19</v>
      </c>
      <c r="B45" s="577"/>
      <c r="C45" s="577">
        <f>SUM(C12:C44)</f>
        <v>31508.771999999997</v>
      </c>
      <c r="D45" s="577">
        <f>SUM(D12:D44)</f>
        <v>466.81984561578753</v>
      </c>
      <c r="E45" s="577">
        <f>SUM(E12:E44)</f>
        <v>28577.710999999999</v>
      </c>
      <c r="F45" s="577">
        <f t="shared" ref="F45:L45" si="2">SUM(F12:F44)</f>
        <v>26859.5731301048</v>
      </c>
      <c r="G45" s="577">
        <f t="shared" si="2"/>
        <v>2184.9577155109882</v>
      </c>
      <c r="H45" s="577">
        <f>SUM(H12:H44)</f>
        <v>31508.771999999997</v>
      </c>
      <c r="I45" s="577">
        <f t="shared" si="2"/>
        <v>607.13794176119916</v>
      </c>
      <c r="J45" s="577">
        <f t="shared" si="2"/>
        <v>28343.424999999996</v>
      </c>
      <c r="K45" s="577">
        <f t="shared" si="2"/>
        <v>26853.114325000002</v>
      </c>
      <c r="L45" s="577">
        <f t="shared" si="2"/>
        <v>2097.448616761199</v>
      </c>
      <c r="M45" s="575">
        <f t="shared" ref="M45" si="3">SUM(M12:M44)</f>
        <v>0</v>
      </c>
      <c r="N45" s="524"/>
      <c r="O45" s="524"/>
      <c r="P45" s="622"/>
      <c r="Q45" s="622"/>
    </row>
  </sheetData>
  <mergeCells count="11">
    <mergeCell ref="I8:L8"/>
    <mergeCell ref="A9:A10"/>
    <mergeCell ref="B9:B10"/>
    <mergeCell ref="C9:G9"/>
    <mergeCell ref="H9:L9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rowBreaks count="1" manualBreakCount="1">
    <brk id="3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N46"/>
  <sheetViews>
    <sheetView topLeftCell="A4" zoomScaleSheetLayoutView="80" workbookViewId="0">
      <selection activeCell="L4" sqref="L4"/>
    </sheetView>
  </sheetViews>
  <sheetFormatPr defaultRowHeight="12.75" x14ac:dyDescent="0.2"/>
  <cols>
    <col min="1" max="1" width="5.7109375" style="133" customWidth="1"/>
    <col min="2" max="2" width="19.85546875" style="133" customWidth="1"/>
    <col min="3" max="3" width="13" style="133" customWidth="1"/>
    <col min="4" max="4" width="12" style="133" customWidth="1"/>
    <col min="5" max="5" width="12.42578125" style="133" customWidth="1"/>
    <col min="6" max="6" width="12.7109375" style="133" customWidth="1"/>
    <col min="7" max="7" width="13.140625" style="133" customWidth="1"/>
    <col min="8" max="8" width="12.7109375" style="133" customWidth="1"/>
    <col min="9" max="9" width="12.140625" style="133" customWidth="1"/>
    <col min="10" max="10" width="12.140625" style="261" customWidth="1"/>
    <col min="11" max="11" width="16.5703125" style="133" customWidth="1"/>
    <col min="12" max="12" width="13.140625" style="133" customWidth="1"/>
    <col min="13" max="13" width="12.7109375" style="133" customWidth="1"/>
    <col min="14" max="16384" width="9.140625" style="133"/>
  </cols>
  <sheetData>
    <row r="1" spans="1:13" x14ac:dyDescent="0.2">
      <c r="K1" s="944" t="s">
        <v>211</v>
      </c>
      <c r="L1" s="944"/>
      <c r="M1" s="944"/>
    </row>
    <row r="2" spans="1:13" ht="12.75" customHeight="1" x14ac:dyDescent="0.2"/>
    <row r="3" spans="1:13" ht="15.75" x14ac:dyDescent="0.25">
      <c r="B3" s="973" t="s">
        <v>0</v>
      </c>
      <c r="C3" s="973"/>
      <c r="D3" s="973"/>
      <c r="E3" s="973"/>
      <c r="F3" s="973"/>
      <c r="G3" s="973"/>
      <c r="H3" s="973"/>
      <c r="I3" s="973"/>
      <c r="J3" s="973"/>
      <c r="K3" s="973"/>
    </row>
    <row r="4" spans="1:13" ht="20.25" x14ac:dyDescent="0.3">
      <c r="B4" s="974" t="s">
        <v>745</v>
      </c>
      <c r="C4" s="974"/>
      <c r="D4" s="974"/>
      <c r="E4" s="974"/>
      <c r="F4" s="974"/>
      <c r="G4" s="974"/>
      <c r="H4" s="974"/>
      <c r="I4" s="974"/>
      <c r="J4" s="974"/>
      <c r="K4" s="974"/>
    </row>
    <row r="5" spans="1:13" ht="10.5" customHeight="1" x14ac:dyDescent="0.2"/>
    <row r="6" spans="1:13" ht="15.75" x14ac:dyDescent="0.25">
      <c r="A6" s="338" t="s">
        <v>812</v>
      </c>
      <c r="B6" s="252"/>
      <c r="C6" s="252"/>
      <c r="D6" s="252"/>
      <c r="E6" s="252"/>
      <c r="F6" s="252"/>
      <c r="G6" s="252"/>
      <c r="H6" s="252"/>
      <c r="I6" s="252"/>
      <c r="J6" s="262"/>
      <c r="K6" s="252"/>
    </row>
    <row r="7" spans="1:13" ht="15.75" x14ac:dyDescent="0.25">
      <c r="B7" s="134"/>
      <c r="C7" s="134"/>
      <c r="D7" s="134"/>
      <c r="E7" s="134"/>
      <c r="F7" s="134"/>
      <c r="G7" s="134"/>
      <c r="H7" s="134"/>
      <c r="L7" s="978" t="s">
        <v>193</v>
      </c>
      <c r="M7" s="978"/>
    </row>
    <row r="8" spans="1:13" ht="15.75" x14ac:dyDescent="0.25">
      <c r="C8" s="134"/>
      <c r="D8" s="134"/>
      <c r="E8" s="134"/>
      <c r="F8" s="134"/>
      <c r="G8" s="935" t="s">
        <v>1085</v>
      </c>
      <c r="H8" s="935"/>
      <c r="I8" s="935"/>
      <c r="J8" s="935"/>
      <c r="K8" s="935"/>
      <c r="L8" s="935"/>
      <c r="M8" s="935"/>
    </row>
    <row r="9" spans="1:13" x14ac:dyDescent="0.2">
      <c r="A9" s="968" t="s">
        <v>26</v>
      </c>
      <c r="B9" s="972" t="s">
        <v>3</v>
      </c>
      <c r="C9" s="971" t="s">
        <v>849</v>
      </c>
      <c r="D9" s="971" t="s">
        <v>827</v>
      </c>
      <c r="E9" s="971" t="s">
        <v>226</v>
      </c>
      <c r="F9" s="971" t="s">
        <v>225</v>
      </c>
      <c r="G9" s="971"/>
      <c r="H9" s="971" t="s">
        <v>190</v>
      </c>
      <c r="I9" s="971"/>
      <c r="J9" s="975" t="s">
        <v>434</v>
      </c>
      <c r="K9" s="971" t="s">
        <v>192</v>
      </c>
      <c r="L9" s="971" t="s">
        <v>411</v>
      </c>
      <c r="M9" s="971" t="s">
        <v>240</v>
      </c>
    </row>
    <row r="10" spans="1:13" x14ac:dyDescent="0.2">
      <c r="A10" s="969"/>
      <c r="B10" s="972"/>
      <c r="C10" s="971"/>
      <c r="D10" s="971"/>
      <c r="E10" s="971"/>
      <c r="F10" s="971"/>
      <c r="G10" s="971"/>
      <c r="H10" s="971"/>
      <c r="I10" s="971"/>
      <c r="J10" s="976"/>
      <c r="K10" s="971"/>
      <c r="L10" s="971"/>
      <c r="M10" s="971"/>
    </row>
    <row r="11" spans="1:13" ht="41.25" customHeight="1" x14ac:dyDescent="0.2">
      <c r="A11" s="970"/>
      <c r="B11" s="972"/>
      <c r="C11" s="971"/>
      <c r="D11" s="971"/>
      <c r="E11" s="971"/>
      <c r="F11" s="135" t="s">
        <v>191</v>
      </c>
      <c r="G11" s="135" t="s">
        <v>241</v>
      </c>
      <c r="H11" s="135" t="s">
        <v>191</v>
      </c>
      <c r="I11" s="135" t="s">
        <v>241</v>
      </c>
      <c r="J11" s="977"/>
      <c r="K11" s="971"/>
      <c r="L11" s="971"/>
      <c r="M11" s="971"/>
    </row>
    <row r="12" spans="1:13" x14ac:dyDescent="0.2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263"/>
      <c r="K12" s="141">
        <v>10</v>
      </c>
      <c r="L12" s="160">
        <v>11</v>
      </c>
      <c r="M12" s="160">
        <v>12</v>
      </c>
    </row>
    <row r="13" spans="1:13" ht="15.75" x14ac:dyDescent="0.25">
      <c r="A13" s="691">
        <v>1</v>
      </c>
      <c r="B13" s="661" t="s">
        <v>950</v>
      </c>
      <c r="C13" s="739">
        <v>208.91579088786514</v>
      </c>
      <c r="D13" s="739">
        <v>3.7542116303113091</v>
      </c>
      <c r="E13" s="739">
        <v>205.14930978145381</v>
      </c>
      <c r="F13" s="740">
        <v>7682.7800000000007</v>
      </c>
      <c r="G13" s="739">
        <v>192.11860000000001</v>
      </c>
      <c r="H13" s="740">
        <v>7682.7800000000007</v>
      </c>
      <c r="I13" s="739">
        <v>192.11860000000001</v>
      </c>
      <c r="J13" s="739">
        <f t="shared" ref="J13:J45" si="0">G13-I13</f>
        <v>0</v>
      </c>
      <c r="K13" s="739">
        <f t="shared" ref="K13:K45" si="1">D13+E13-I13</f>
        <v>16.784921411765112</v>
      </c>
      <c r="L13" s="741">
        <v>0</v>
      </c>
      <c r="M13" s="741">
        <v>0</v>
      </c>
    </row>
    <row r="14" spans="1:13" ht="15.75" x14ac:dyDescent="0.25">
      <c r="A14" s="691">
        <v>2</v>
      </c>
      <c r="B14" s="661" t="s">
        <v>951</v>
      </c>
      <c r="C14" s="739">
        <v>74.720562442672332</v>
      </c>
      <c r="D14" s="739">
        <v>1.3259490174027626</v>
      </c>
      <c r="E14" s="739">
        <v>73.373447485470209</v>
      </c>
      <c r="F14" s="740">
        <v>2747.78</v>
      </c>
      <c r="G14" s="739">
        <v>68.712900000000005</v>
      </c>
      <c r="H14" s="740">
        <v>2747.78</v>
      </c>
      <c r="I14" s="739">
        <v>68.712900000000005</v>
      </c>
      <c r="J14" s="739">
        <f t="shared" si="0"/>
        <v>0</v>
      </c>
      <c r="K14" s="739">
        <f t="shared" si="1"/>
        <v>5.9864965028729671</v>
      </c>
      <c r="L14" s="741">
        <v>0</v>
      </c>
      <c r="M14" s="741">
        <v>0</v>
      </c>
    </row>
    <row r="15" spans="1:13" ht="15.75" x14ac:dyDescent="0.25">
      <c r="A15" s="691">
        <v>3</v>
      </c>
      <c r="B15" s="661" t="s">
        <v>952</v>
      </c>
      <c r="C15" s="739">
        <v>125.08244488743529</v>
      </c>
      <c r="D15" s="739">
        <v>2.2375733097009136</v>
      </c>
      <c r="E15" s="739">
        <v>122.82737042221625</v>
      </c>
      <c r="F15" s="740">
        <v>4599.83</v>
      </c>
      <c r="G15" s="739">
        <v>115.02560000000001</v>
      </c>
      <c r="H15" s="740">
        <v>4599.83</v>
      </c>
      <c r="I15" s="739">
        <v>115.02560000000001</v>
      </c>
      <c r="J15" s="739">
        <f t="shared" si="0"/>
        <v>0</v>
      </c>
      <c r="K15" s="739">
        <f t="shared" si="1"/>
        <v>10.039343731917157</v>
      </c>
      <c r="L15" s="741">
        <v>0</v>
      </c>
      <c r="M15" s="741">
        <v>0</v>
      </c>
    </row>
    <row r="16" spans="1:13" ht="15.75" x14ac:dyDescent="0.25">
      <c r="A16" s="691">
        <v>4</v>
      </c>
      <c r="B16" s="663" t="s">
        <v>953</v>
      </c>
      <c r="C16" s="739">
        <v>84.402181345958326</v>
      </c>
      <c r="D16" s="739">
        <v>1.5139368973341063</v>
      </c>
      <c r="E16" s="739">
        <v>82.880519340284039</v>
      </c>
      <c r="F16" s="740">
        <v>3103.84</v>
      </c>
      <c r="G16" s="739">
        <v>77.616099999999989</v>
      </c>
      <c r="H16" s="740">
        <v>3103.84</v>
      </c>
      <c r="I16" s="739">
        <v>77.616099999999989</v>
      </c>
      <c r="J16" s="739">
        <f t="shared" si="0"/>
        <v>0</v>
      </c>
      <c r="K16" s="739">
        <f t="shared" si="1"/>
        <v>6.778356237618155</v>
      </c>
      <c r="L16" s="741">
        <v>0</v>
      </c>
      <c r="M16" s="741">
        <v>0</v>
      </c>
    </row>
    <row r="17" spans="1:13" ht="15.75" x14ac:dyDescent="0.25">
      <c r="A17" s="691">
        <v>5</v>
      </c>
      <c r="B17" s="661" t="s">
        <v>954</v>
      </c>
      <c r="C17" s="739">
        <v>220.57457749376982</v>
      </c>
      <c r="D17" s="739">
        <v>4.1984743613368742</v>
      </c>
      <c r="E17" s="739">
        <v>216.59790356618302</v>
      </c>
      <c r="F17" s="740">
        <v>9114.48</v>
      </c>
      <c r="G17" s="739">
        <v>227.93180000000001</v>
      </c>
      <c r="H17" s="740">
        <v>8063.75</v>
      </c>
      <c r="I17" s="739">
        <v>202.84</v>
      </c>
      <c r="J17" s="739">
        <f t="shared" si="0"/>
        <v>25.091800000000006</v>
      </c>
      <c r="K17" s="739">
        <f t="shared" si="1"/>
        <v>17.956377927519895</v>
      </c>
      <c r="L17" s="741">
        <v>0</v>
      </c>
      <c r="M17" s="741">
        <v>0</v>
      </c>
    </row>
    <row r="18" spans="1:13" s="137" customFormat="1" ht="15.75" x14ac:dyDescent="0.25">
      <c r="A18" s="691">
        <v>6</v>
      </c>
      <c r="B18" s="661" t="s">
        <v>955</v>
      </c>
      <c r="C18" s="739">
        <v>79.253628818833491</v>
      </c>
      <c r="D18" s="739">
        <v>1.4464626533253047</v>
      </c>
      <c r="E18" s="739">
        <v>77.824788546434462</v>
      </c>
      <c r="F18" s="740">
        <v>2915.26</v>
      </c>
      <c r="G18" s="739">
        <v>72.881500000000003</v>
      </c>
      <c r="H18" s="740">
        <v>2915.26</v>
      </c>
      <c r="I18" s="739">
        <v>72.881500000000003</v>
      </c>
      <c r="J18" s="739">
        <f t="shared" si="0"/>
        <v>0</v>
      </c>
      <c r="K18" s="739">
        <f t="shared" si="1"/>
        <v>6.3897511997597576</v>
      </c>
      <c r="L18" s="741">
        <v>0</v>
      </c>
      <c r="M18" s="741">
        <v>0</v>
      </c>
    </row>
    <row r="19" spans="1:13" s="137" customFormat="1" ht="15.75" x14ac:dyDescent="0.25">
      <c r="A19" s="691">
        <v>7</v>
      </c>
      <c r="B19" s="661" t="s">
        <v>956</v>
      </c>
      <c r="C19" s="739">
        <v>146.0541024217288</v>
      </c>
      <c r="D19" s="739">
        <v>2.5852697426457798</v>
      </c>
      <c r="E19" s="739">
        <v>143.4209361352197</v>
      </c>
      <c r="F19" s="740">
        <v>5371.01</v>
      </c>
      <c r="G19" s="739">
        <v>134.31110000000001</v>
      </c>
      <c r="H19" s="740">
        <v>5371.01</v>
      </c>
      <c r="I19" s="739">
        <v>134.31110000000001</v>
      </c>
      <c r="J19" s="739">
        <f t="shared" si="0"/>
        <v>0</v>
      </c>
      <c r="K19" s="739">
        <f t="shared" si="1"/>
        <v>11.695105877865473</v>
      </c>
      <c r="L19" s="741">
        <v>0</v>
      </c>
      <c r="M19" s="741">
        <v>0</v>
      </c>
    </row>
    <row r="20" spans="1:13" ht="15.75" x14ac:dyDescent="0.25">
      <c r="A20" s="691">
        <v>8</v>
      </c>
      <c r="B20" s="663" t="s">
        <v>957</v>
      </c>
      <c r="C20" s="739">
        <v>50.122321315686435</v>
      </c>
      <c r="D20" s="739">
        <v>0.89995731286933434</v>
      </c>
      <c r="E20" s="739">
        <v>49.218680784529354</v>
      </c>
      <c r="F20" s="740">
        <v>1843.2199999999998</v>
      </c>
      <c r="G20" s="739">
        <v>46.092399999999998</v>
      </c>
      <c r="H20" s="740">
        <v>1843.2199999999998</v>
      </c>
      <c r="I20" s="739">
        <v>46.092399999999998</v>
      </c>
      <c r="J20" s="739">
        <f t="shared" si="0"/>
        <v>0</v>
      </c>
      <c r="K20" s="739">
        <f t="shared" si="1"/>
        <v>4.0262380973986893</v>
      </c>
      <c r="L20" s="741">
        <v>0</v>
      </c>
      <c r="M20" s="741">
        <v>0</v>
      </c>
    </row>
    <row r="21" spans="1:13" ht="15.75" x14ac:dyDescent="0.25">
      <c r="A21" s="691">
        <v>9</v>
      </c>
      <c r="B21" s="663" t="s">
        <v>958</v>
      </c>
      <c r="C21" s="739">
        <v>68.056783055560231</v>
      </c>
      <c r="D21" s="739">
        <v>1.2426495956013586</v>
      </c>
      <c r="E21" s="739">
        <v>66.829807409284228</v>
      </c>
      <c r="F21" s="740">
        <v>2491.4500000000003</v>
      </c>
      <c r="G21" s="739">
        <v>62.584900000000019</v>
      </c>
      <c r="H21" s="740">
        <v>2491.4500000000003</v>
      </c>
      <c r="I21" s="739">
        <v>62.584900000000019</v>
      </c>
      <c r="J21" s="739">
        <f t="shared" si="0"/>
        <v>0</v>
      </c>
      <c r="K21" s="739">
        <f t="shared" si="1"/>
        <v>5.4875570048855735</v>
      </c>
      <c r="L21" s="741">
        <v>0</v>
      </c>
      <c r="M21" s="741">
        <v>0</v>
      </c>
    </row>
    <row r="22" spans="1:13" ht="15.75" x14ac:dyDescent="0.25">
      <c r="A22" s="691">
        <v>10</v>
      </c>
      <c r="B22" s="661" t="s">
        <v>959</v>
      </c>
      <c r="C22" s="739">
        <v>221.62155640922535</v>
      </c>
      <c r="D22" s="739">
        <v>3.9350383106020068</v>
      </c>
      <c r="E22" s="739">
        <v>217.62600680791797</v>
      </c>
      <c r="F22" s="740">
        <v>8149.91</v>
      </c>
      <c r="G22" s="739">
        <v>203.80279999999999</v>
      </c>
      <c r="H22" s="740">
        <v>8149.91</v>
      </c>
      <c r="I22" s="739">
        <v>203.80279999999999</v>
      </c>
      <c r="J22" s="739">
        <f t="shared" si="0"/>
        <v>0</v>
      </c>
      <c r="K22" s="739">
        <f t="shared" si="1"/>
        <v>17.758245118519994</v>
      </c>
      <c r="L22" s="741">
        <v>0</v>
      </c>
      <c r="M22" s="741">
        <v>0</v>
      </c>
    </row>
    <row r="23" spans="1:13" ht="15.75" x14ac:dyDescent="0.25">
      <c r="A23" s="691">
        <v>11</v>
      </c>
      <c r="B23" s="661" t="s">
        <v>960</v>
      </c>
      <c r="C23" s="739">
        <v>25.35667013050114</v>
      </c>
      <c r="D23" s="739">
        <v>0.48503454325511819</v>
      </c>
      <c r="E23" s="739">
        <v>24.899522211896461</v>
      </c>
      <c r="F23" s="740">
        <v>924.13300000000004</v>
      </c>
      <c r="G23" s="739">
        <v>23.317950000000003</v>
      </c>
      <c r="H23" s="740">
        <v>924.13300000000004</v>
      </c>
      <c r="I23" s="739">
        <v>23.317950000000003</v>
      </c>
      <c r="J23" s="739">
        <f t="shared" si="0"/>
        <v>0</v>
      </c>
      <c r="K23" s="739">
        <f t="shared" si="1"/>
        <v>2.0666067551515752</v>
      </c>
      <c r="L23" s="741">
        <v>0</v>
      </c>
      <c r="M23" s="741">
        <v>0</v>
      </c>
    </row>
    <row r="24" spans="1:13" ht="31.5" x14ac:dyDescent="0.25">
      <c r="A24" s="691">
        <v>12</v>
      </c>
      <c r="B24" s="663" t="s">
        <v>961</v>
      </c>
      <c r="C24" s="739">
        <v>41.366106501570222</v>
      </c>
      <c r="D24" s="739">
        <v>0.73953570678666836</v>
      </c>
      <c r="E24" s="739">
        <v>40.620329181809879</v>
      </c>
      <c r="F24" s="740">
        <v>1521.2100000000003</v>
      </c>
      <c r="G24" s="739">
        <v>38.040200000000006</v>
      </c>
      <c r="H24" s="740">
        <v>1521.2100000000003</v>
      </c>
      <c r="I24" s="739">
        <v>38.040200000000006</v>
      </c>
      <c r="J24" s="739">
        <f t="shared" si="0"/>
        <v>0</v>
      </c>
      <c r="K24" s="739">
        <f t="shared" si="1"/>
        <v>3.3196648885965416</v>
      </c>
      <c r="L24" s="741">
        <v>0</v>
      </c>
      <c r="M24" s="741">
        <v>0</v>
      </c>
    </row>
    <row r="25" spans="1:13" ht="15.75" x14ac:dyDescent="0.25">
      <c r="A25" s="691">
        <v>13</v>
      </c>
      <c r="B25" s="662" t="s">
        <v>962</v>
      </c>
      <c r="C25" s="739">
        <v>83.020926029785059</v>
      </c>
      <c r="D25" s="739">
        <v>1.4850365241947729</v>
      </c>
      <c r="E25" s="739">
        <v>81.524166268356595</v>
      </c>
      <c r="F25" s="740">
        <v>3053.04</v>
      </c>
      <c r="G25" s="739">
        <v>76.3459</v>
      </c>
      <c r="H25" s="740">
        <v>3053.04</v>
      </c>
      <c r="I25" s="739">
        <v>76.3459</v>
      </c>
      <c r="J25" s="739">
        <f t="shared" si="0"/>
        <v>0</v>
      </c>
      <c r="K25" s="739">
        <f t="shared" si="1"/>
        <v>6.663302792551363</v>
      </c>
      <c r="L25" s="741">
        <v>0</v>
      </c>
      <c r="M25" s="741">
        <v>0</v>
      </c>
    </row>
    <row r="26" spans="1:13" ht="15.75" x14ac:dyDescent="0.25">
      <c r="A26" s="691">
        <v>14</v>
      </c>
      <c r="B26" s="663" t="s">
        <v>963</v>
      </c>
      <c r="C26" s="739">
        <v>69.926077567055927</v>
      </c>
      <c r="D26" s="739">
        <v>1.2484920304259532</v>
      </c>
      <c r="E26" s="739">
        <v>68.66540096198716</v>
      </c>
      <c r="F26" s="740">
        <v>2571.4900000000002</v>
      </c>
      <c r="G26" s="739">
        <v>64.303899999999999</v>
      </c>
      <c r="H26" s="740">
        <v>2571.4900000000002</v>
      </c>
      <c r="I26" s="739">
        <v>64.303899999999999</v>
      </c>
      <c r="J26" s="739">
        <f t="shared" si="0"/>
        <v>0</v>
      </c>
      <c r="K26" s="739">
        <f t="shared" si="1"/>
        <v>5.6099929924131118</v>
      </c>
      <c r="L26" s="741">
        <v>0</v>
      </c>
      <c r="M26" s="741">
        <v>0</v>
      </c>
    </row>
    <row r="27" spans="1:13" ht="15.75" x14ac:dyDescent="0.25">
      <c r="A27" s="691">
        <v>15</v>
      </c>
      <c r="B27" s="661" t="s">
        <v>964</v>
      </c>
      <c r="C27" s="739">
        <v>50.503466008111815</v>
      </c>
      <c r="D27" s="739">
        <v>0.81967878256516125</v>
      </c>
      <c r="E27" s="739">
        <v>49.592953931837307</v>
      </c>
      <c r="F27" s="740">
        <v>1857.27</v>
      </c>
      <c r="G27" s="739">
        <v>46.442899999999995</v>
      </c>
      <c r="H27" s="740">
        <v>1857.27</v>
      </c>
      <c r="I27" s="739">
        <v>46.442899999999995</v>
      </c>
      <c r="J27" s="739">
        <f t="shared" si="0"/>
        <v>0</v>
      </c>
      <c r="K27" s="739">
        <f t="shared" si="1"/>
        <v>3.9697327144024754</v>
      </c>
      <c r="L27" s="741">
        <v>0</v>
      </c>
      <c r="M27" s="741">
        <v>0</v>
      </c>
    </row>
    <row r="28" spans="1:13" ht="15.75" x14ac:dyDescent="0.25">
      <c r="A28" s="691">
        <v>16</v>
      </c>
      <c r="B28" s="661" t="s">
        <v>965</v>
      </c>
      <c r="C28" s="739">
        <v>33.933904616724924</v>
      </c>
      <c r="D28" s="739">
        <v>0.62344248874366226</v>
      </c>
      <c r="E28" s="739">
        <v>33.322120270206753</v>
      </c>
      <c r="F28" s="740">
        <v>1248.3829999999998</v>
      </c>
      <c r="G28" s="739">
        <v>31.205560000000002</v>
      </c>
      <c r="H28" s="740">
        <v>1248.3829999999998</v>
      </c>
      <c r="I28" s="739">
        <v>31.205560000000002</v>
      </c>
      <c r="J28" s="739">
        <f t="shared" si="0"/>
        <v>0</v>
      </c>
      <c r="K28" s="739">
        <f t="shared" si="1"/>
        <v>2.7400027589504141</v>
      </c>
      <c r="L28" s="741">
        <v>0</v>
      </c>
      <c r="M28" s="741">
        <v>0</v>
      </c>
    </row>
    <row r="29" spans="1:13" ht="15.75" x14ac:dyDescent="0.25">
      <c r="A29" s="691">
        <v>17</v>
      </c>
      <c r="B29" s="661" t="s">
        <v>966</v>
      </c>
      <c r="C29" s="739">
        <v>155.38480722445649</v>
      </c>
      <c r="D29" s="739">
        <v>2.8097715623579553</v>
      </c>
      <c r="E29" s="739">
        <v>152.58342041617823</v>
      </c>
      <c r="F29" s="740">
        <v>5714.23</v>
      </c>
      <c r="G29" s="739">
        <v>142.89159999999998</v>
      </c>
      <c r="H29" s="740">
        <v>5714.23</v>
      </c>
      <c r="I29" s="739">
        <v>142.89159999999998</v>
      </c>
      <c r="J29" s="739">
        <f t="shared" si="0"/>
        <v>0</v>
      </c>
      <c r="K29" s="739">
        <f t="shared" si="1"/>
        <v>12.501591978536197</v>
      </c>
      <c r="L29" s="741">
        <v>0</v>
      </c>
      <c r="M29" s="741">
        <v>0</v>
      </c>
    </row>
    <row r="30" spans="1:13" ht="15.75" x14ac:dyDescent="0.25">
      <c r="A30" s="691">
        <v>18</v>
      </c>
      <c r="B30" s="662" t="s">
        <v>967</v>
      </c>
      <c r="C30" s="739">
        <v>127.56138604348001</v>
      </c>
      <c r="D30" s="739">
        <v>2.2657690637321357</v>
      </c>
      <c r="E30" s="739">
        <v>125.26161948012677</v>
      </c>
      <c r="F30" s="740">
        <v>4670.1909999999998</v>
      </c>
      <c r="G30" s="739">
        <v>117.30522999999998</v>
      </c>
      <c r="H30" s="740">
        <v>4670.1909999999998</v>
      </c>
      <c r="I30" s="739">
        <v>117.30522999999998</v>
      </c>
      <c r="J30" s="739">
        <f t="shared" si="0"/>
        <v>0</v>
      </c>
      <c r="K30" s="739">
        <f t="shared" si="1"/>
        <v>10.222158543858924</v>
      </c>
      <c r="L30" s="741">
        <v>0</v>
      </c>
      <c r="M30" s="741">
        <v>0</v>
      </c>
    </row>
    <row r="31" spans="1:13" ht="15.75" x14ac:dyDescent="0.25">
      <c r="A31" s="691">
        <v>19</v>
      </c>
      <c r="B31" s="663" t="s">
        <v>968</v>
      </c>
      <c r="C31" s="739">
        <v>96.631543187570855</v>
      </c>
      <c r="D31" s="739">
        <v>1.7287115486550277</v>
      </c>
      <c r="E31" s="739">
        <v>94.889401628272864</v>
      </c>
      <c r="F31" s="740">
        <v>3553.5600000000004</v>
      </c>
      <c r="G31" s="739">
        <v>88.862200000000001</v>
      </c>
      <c r="H31" s="740">
        <v>3553.5600000000004</v>
      </c>
      <c r="I31" s="739">
        <v>88.862200000000001</v>
      </c>
      <c r="J31" s="739">
        <f t="shared" si="0"/>
        <v>0</v>
      </c>
      <c r="K31" s="739">
        <f t="shared" si="1"/>
        <v>7.7559131769278906</v>
      </c>
      <c r="L31" s="741">
        <v>0</v>
      </c>
      <c r="M31" s="741">
        <v>0</v>
      </c>
    </row>
    <row r="32" spans="1:13" ht="15.75" x14ac:dyDescent="0.25">
      <c r="A32" s="691">
        <v>20</v>
      </c>
      <c r="B32" s="661" t="s">
        <v>969</v>
      </c>
      <c r="C32" s="739">
        <v>144.48798377399399</v>
      </c>
      <c r="D32" s="739">
        <v>2.5680925753421486</v>
      </c>
      <c r="E32" s="739">
        <v>141.88305257815</v>
      </c>
      <c r="F32" s="740">
        <v>5313.4400000000005</v>
      </c>
      <c r="G32" s="739">
        <v>132.87090000000001</v>
      </c>
      <c r="H32" s="740">
        <v>5313.4400000000005</v>
      </c>
      <c r="I32" s="739">
        <v>132.87090000000001</v>
      </c>
      <c r="J32" s="739">
        <f t="shared" si="0"/>
        <v>0</v>
      </c>
      <c r="K32" s="739">
        <f t="shared" si="1"/>
        <v>11.580245153492143</v>
      </c>
      <c r="L32" s="741">
        <v>0</v>
      </c>
      <c r="M32" s="741">
        <v>0</v>
      </c>
    </row>
    <row r="33" spans="1:14" ht="15.75" x14ac:dyDescent="0.25">
      <c r="A33" s="691">
        <v>21</v>
      </c>
      <c r="B33" s="663" t="s">
        <v>970</v>
      </c>
      <c r="C33" s="739">
        <v>52.444639732644099</v>
      </c>
      <c r="D33" s="739">
        <v>0.93954070331698092</v>
      </c>
      <c r="E33" s="739">
        <v>51.499130808469111</v>
      </c>
      <c r="F33" s="740">
        <v>1928.59</v>
      </c>
      <c r="G33" s="739">
        <v>48.227999999999994</v>
      </c>
      <c r="H33" s="740">
        <v>1928.59</v>
      </c>
      <c r="I33" s="739">
        <v>48.227999999999994</v>
      </c>
      <c r="J33" s="739">
        <f t="shared" si="0"/>
        <v>0</v>
      </c>
      <c r="K33" s="739">
        <f t="shared" si="1"/>
        <v>4.2106715117860958</v>
      </c>
      <c r="L33" s="741">
        <v>0</v>
      </c>
      <c r="M33" s="741">
        <v>0</v>
      </c>
      <c r="N33" s="545"/>
    </row>
    <row r="34" spans="1:14" ht="15.75" x14ac:dyDescent="0.25">
      <c r="A34" s="691">
        <v>22</v>
      </c>
      <c r="B34" s="661" t="s">
        <v>971</v>
      </c>
      <c r="C34" s="739">
        <v>55.925290036539081</v>
      </c>
      <c r="D34" s="739">
        <v>1.004073283947345</v>
      </c>
      <c r="E34" s="739">
        <v>54.917029495782444</v>
      </c>
      <c r="F34" s="740">
        <v>2056.62</v>
      </c>
      <c r="G34" s="739">
        <v>51.428799999999995</v>
      </c>
      <c r="H34" s="740">
        <v>2056.62</v>
      </c>
      <c r="I34" s="739">
        <v>51.428799999999995</v>
      </c>
      <c r="J34" s="739">
        <f t="shared" si="0"/>
        <v>0</v>
      </c>
      <c r="K34" s="739">
        <f t="shared" si="1"/>
        <v>4.4923027797297905</v>
      </c>
      <c r="L34" s="741">
        <v>0</v>
      </c>
      <c r="M34" s="741">
        <v>0</v>
      </c>
      <c r="N34" s="545"/>
    </row>
    <row r="35" spans="1:14" ht="15.75" x14ac:dyDescent="0.25">
      <c r="A35" s="691">
        <v>23</v>
      </c>
      <c r="B35" s="661" t="s">
        <v>972</v>
      </c>
      <c r="C35" s="739">
        <v>48.693817106828753</v>
      </c>
      <c r="D35" s="739">
        <v>0.86930625387923721</v>
      </c>
      <c r="E35" s="739">
        <v>47.815930656252306</v>
      </c>
      <c r="F35" s="740">
        <v>1790.2180000000003</v>
      </c>
      <c r="G35" s="739">
        <v>44.778750000000002</v>
      </c>
      <c r="H35" s="740">
        <v>1790.2180000000003</v>
      </c>
      <c r="I35" s="739">
        <v>44.778750000000002</v>
      </c>
      <c r="J35" s="739">
        <f t="shared" si="0"/>
        <v>0</v>
      </c>
      <c r="K35" s="739">
        <f t="shared" si="1"/>
        <v>3.9064869101315409</v>
      </c>
      <c r="L35" s="741">
        <v>0</v>
      </c>
      <c r="M35" s="741">
        <v>0</v>
      </c>
      <c r="N35" s="545"/>
    </row>
    <row r="36" spans="1:14" ht="15.75" x14ac:dyDescent="0.25">
      <c r="A36" s="691">
        <v>24</v>
      </c>
      <c r="B36" s="661" t="s">
        <v>973</v>
      </c>
      <c r="C36" s="739">
        <v>155.00137892617067</v>
      </c>
      <c r="D36" s="739">
        <v>2.7806360606080087</v>
      </c>
      <c r="E36" s="739">
        <v>152.20690483346561</v>
      </c>
      <c r="F36" s="740">
        <v>5700.09</v>
      </c>
      <c r="G36" s="739">
        <v>142.53900000000002</v>
      </c>
      <c r="H36" s="740">
        <v>5700.09</v>
      </c>
      <c r="I36" s="739">
        <v>142.53900000000002</v>
      </c>
      <c r="J36" s="739">
        <f t="shared" si="0"/>
        <v>0</v>
      </c>
      <c r="K36" s="739">
        <f t="shared" si="1"/>
        <v>12.448540894073602</v>
      </c>
      <c r="L36" s="741">
        <v>0</v>
      </c>
      <c r="M36" s="741">
        <v>0</v>
      </c>
      <c r="N36" s="34"/>
    </row>
    <row r="37" spans="1:14" ht="15.75" x14ac:dyDescent="0.25">
      <c r="A37" s="691">
        <v>25</v>
      </c>
      <c r="B37" s="661" t="s">
        <v>974</v>
      </c>
      <c r="C37" s="739">
        <v>104.09567205720819</v>
      </c>
      <c r="D37" s="739">
        <v>1.8482795586435798</v>
      </c>
      <c r="E37" s="739">
        <v>102.21896192248643</v>
      </c>
      <c r="F37" s="740">
        <v>3828.0299999999997</v>
      </c>
      <c r="G37" s="739">
        <v>95.726200000000006</v>
      </c>
      <c r="H37" s="740">
        <v>3828.0299999999997</v>
      </c>
      <c r="I37" s="739">
        <v>95.726200000000006</v>
      </c>
      <c r="J37" s="739">
        <f t="shared" si="0"/>
        <v>0</v>
      </c>
      <c r="K37" s="739">
        <f t="shared" si="1"/>
        <v>8.3410414811300058</v>
      </c>
      <c r="L37" s="741">
        <v>0</v>
      </c>
      <c r="M37" s="741">
        <v>0</v>
      </c>
      <c r="N37" s="545"/>
    </row>
    <row r="38" spans="1:14" ht="15.75" x14ac:dyDescent="0.25">
      <c r="A38" s="691">
        <v>26</v>
      </c>
      <c r="B38" s="661" t="s">
        <v>975</v>
      </c>
      <c r="C38" s="739">
        <v>7.3097136162153467</v>
      </c>
      <c r="D38" s="739">
        <v>0.11007852595367948</v>
      </c>
      <c r="E38" s="739">
        <v>7.1779289478006429</v>
      </c>
      <c r="F38" s="740">
        <v>249.13000000000002</v>
      </c>
      <c r="G38" s="739">
        <v>6.7220000000000013</v>
      </c>
      <c r="H38" s="740">
        <v>249.13000000000002</v>
      </c>
      <c r="I38" s="739">
        <v>6.7220000000000013</v>
      </c>
      <c r="J38" s="739">
        <f t="shared" si="0"/>
        <v>0</v>
      </c>
      <c r="K38" s="739">
        <f t="shared" si="1"/>
        <v>0.56600747375432103</v>
      </c>
      <c r="L38" s="741">
        <v>0</v>
      </c>
      <c r="M38" s="741">
        <v>0</v>
      </c>
    </row>
    <row r="39" spans="1:14" ht="15.75" x14ac:dyDescent="0.25">
      <c r="A39" s="691">
        <v>27</v>
      </c>
      <c r="B39" s="661" t="s">
        <v>976</v>
      </c>
      <c r="C39" s="739">
        <v>101.39177397528027</v>
      </c>
      <c r="D39" s="739">
        <v>1.8156299064632671</v>
      </c>
      <c r="E39" s="739">
        <v>99.563811620685428</v>
      </c>
      <c r="F39" s="740">
        <v>3728.62</v>
      </c>
      <c r="G39" s="739">
        <v>93.239699999999999</v>
      </c>
      <c r="H39" s="740">
        <v>3728.62</v>
      </c>
      <c r="I39" s="739">
        <v>93.239699999999999</v>
      </c>
      <c r="J39" s="739">
        <f t="shared" si="0"/>
        <v>0</v>
      </c>
      <c r="K39" s="739">
        <f t="shared" si="1"/>
        <v>8.1397415271487006</v>
      </c>
      <c r="L39" s="741">
        <v>0</v>
      </c>
      <c r="M39" s="741">
        <v>0</v>
      </c>
    </row>
    <row r="40" spans="1:14" ht="15.75" x14ac:dyDescent="0.25">
      <c r="A40" s="691">
        <v>28</v>
      </c>
      <c r="B40" s="662" t="s">
        <v>977</v>
      </c>
      <c r="C40" s="739">
        <v>89.908825020631483</v>
      </c>
      <c r="D40" s="739">
        <v>1.7795570884019123</v>
      </c>
      <c r="E40" s="739">
        <v>88.28788536211799</v>
      </c>
      <c r="F40" s="740">
        <v>3709.2529999999997</v>
      </c>
      <c r="G40" s="739">
        <v>94.160859999999985</v>
      </c>
      <c r="H40" s="740">
        <v>3323.23</v>
      </c>
      <c r="I40" s="739">
        <v>82.68</v>
      </c>
      <c r="J40" s="739">
        <f t="shared" si="0"/>
        <v>11.480859999999979</v>
      </c>
      <c r="K40" s="739">
        <f t="shared" si="1"/>
        <v>7.3874424505198988</v>
      </c>
      <c r="L40" s="741">
        <v>0</v>
      </c>
      <c r="M40" s="741">
        <v>0</v>
      </c>
    </row>
    <row r="41" spans="1:14" ht="15.75" x14ac:dyDescent="0.25">
      <c r="A41" s="691">
        <v>29</v>
      </c>
      <c r="B41" s="661" t="s">
        <v>978</v>
      </c>
      <c r="C41" s="739">
        <v>114.52729237095292</v>
      </c>
      <c r="D41" s="739">
        <v>2.0741410351040863</v>
      </c>
      <c r="E41" s="739">
        <v>112.46251363378614</v>
      </c>
      <c r="F41" s="740">
        <v>4214.7000000000007</v>
      </c>
      <c r="G41" s="739">
        <v>105.31909999999999</v>
      </c>
      <c r="H41" s="740">
        <v>4214.7000000000007</v>
      </c>
      <c r="I41" s="739">
        <v>105.31909999999999</v>
      </c>
      <c r="J41" s="739">
        <f t="shared" si="0"/>
        <v>0</v>
      </c>
      <c r="K41" s="739">
        <f t="shared" si="1"/>
        <v>9.2175546688902443</v>
      </c>
      <c r="L41" s="741">
        <v>0</v>
      </c>
      <c r="M41" s="741">
        <v>0</v>
      </c>
    </row>
    <row r="42" spans="1:14" ht="15.75" x14ac:dyDescent="0.25">
      <c r="A42" s="691">
        <v>30</v>
      </c>
      <c r="B42" s="661" t="s">
        <v>979</v>
      </c>
      <c r="C42" s="739">
        <v>77.903147810208395</v>
      </c>
      <c r="D42" s="739">
        <v>1.3745465231725202</v>
      </c>
      <c r="E42" s="739">
        <v>76.498654961151274</v>
      </c>
      <c r="F42" s="740">
        <v>2864.8</v>
      </c>
      <c r="G42" s="739">
        <v>71.639600000000002</v>
      </c>
      <c r="H42" s="740">
        <v>2864.8</v>
      </c>
      <c r="I42" s="739">
        <v>71.639600000000002</v>
      </c>
      <c r="J42" s="739">
        <f t="shared" si="0"/>
        <v>0</v>
      </c>
      <c r="K42" s="739">
        <f t="shared" si="1"/>
        <v>6.233601484323799</v>
      </c>
      <c r="L42" s="741">
        <v>0</v>
      </c>
      <c r="M42" s="741">
        <v>0</v>
      </c>
    </row>
    <row r="43" spans="1:14" ht="15.75" x14ac:dyDescent="0.25">
      <c r="A43" s="691">
        <v>31</v>
      </c>
      <c r="B43" s="661" t="s">
        <v>980</v>
      </c>
      <c r="C43" s="739">
        <v>49.798701742317533</v>
      </c>
      <c r="D43" s="739">
        <v>0.89703098396550185</v>
      </c>
      <c r="E43" s="739">
        <v>48.90089565289211</v>
      </c>
      <c r="F43" s="740">
        <v>1812.6399999999999</v>
      </c>
      <c r="G43" s="739">
        <v>45.794799999999995</v>
      </c>
      <c r="H43" s="740">
        <v>1812.6399999999999</v>
      </c>
      <c r="I43" s="739">
        <v>45.794799999999995</v>
      </c>
      <c r="J43" s="739">
        <f t="shared" si="0"/>
        <v>0</v>
      </c>
      <c r="K43" s="739">
        <f t="shared" si="1"/>
        <v>4.0031266368576155</v>
      </c>
      <c r="L43" s="741">
        <v>0</v>
      </c>
      <c r="M43" s="741">
        <v>0</v>
      </c>
    </row>
    <row r="44" spans="1:14" ht="15.75" x14ac:dyDescent="0.25">
      <c r="A44" s="691">
        <v>32</v>
      </c>
      <c r="B44" s="661" t="s">
        <v>981</v>
      </c>
      <c r="C44" s="739">
        <v>92.195910661456239</v>
      </c>
      <c r="D44" s="739">
        <v>1.7352465905826255</v>
      </c>
      <c r="E44" s="739">
        <v>90.533737811242389</v>
      </c>
      <c r="F44" s="740">
        <v>3390.5800000000004</v>
      </c>
      <c r="G44" s="739">
        <v>84.783199999999994</v>
      </c>
      <c r="H44" s="740">
        <v>3390.5800000000004</v>
      </c>
      <c r="I44" s="739">
        <v>84.783199999999994</v>
      </c>
      <c r="J44" s="739">
        <f t="shared" si="0"/>
        <v>0</v>
      </c>
      <c r="K44" s="739">
        <f t="shared" si="1"/>
        <v>7.4857844018250148</v>
      </c>
      <c r="L44" s="741">
        <v>0</v>
      </c>
      <c r="M44" s="741">
        <v>0</v>
      </c>
    </row>
    <row r="45" spans="1:14" ht="15.75" x14ac:dyDescent="0.25">
      <c r="A45" s="691">
        <v>33</v>
      </c>
      <c r="B45" s="661" t="s">
        <v>982</v>
      </c>
      <c r="C45" s="739">
        <v>88.257016781561106</v>
      </c>
      <c r="D45" s="739">
        <v>1.5488458287729236</v>
      </c>
      <c r="E45" s="739">
        <v>86.665857086052966</v>
      </c>
      <c r="F45" s="740">
        <v>3245.5400000000004</v>
      </c>
      <c r="G45" s="739">
        <v>81.161000000000016</v>
      </c>
      <c r="H45" s="740">
        <v>3245.5400000000004</v>
      </c>
      <c r="I45" s="739">
        <v>81.161000000000016</v>
      </c>
      <c r="J45" s="739">
        <f t="shared" si="0"/>
        <v>0</v>
      </c>
      <c r="K45" s="739">
        <f t="shared" si="1"/>
        <v>7.0537029148258767</v>
      </c>
      <c r="L45" s="741">
        <v>0</v>
      </c>
      <c r="M45" s="741">
        <v>0</v>
      </c>
    </row>
    <row r="46" spans="1:14" ht="15" x14ac:dyDescent="0.25">
      <c r="A46" s="693" t="s">
        <v>94</v>
      </c>
      <c r="B46" s="692"/>
      <c r="C46" s="742">
        <f>SUM(C13:C45)</f>
        <v>3144.43</v>
      </c>
      <c r="D46" s="742">
        <f>SUM(D13:D45)</f>
        <v>56.690000000000026</v>
      </c>
      <c r="E46" s="742">
        <f>SUM(E13:E45)</f>
        <v>3087.7400000000002</v>
      </c>
      <c r="F46" s="742">
        <f>SUM(F13:F45)</f>
        <v>116965.31799999997</v>
      </c>
      <c r="G46" s="742">
        <f t="shared" ref="G46:L46" si="2">SUM(G13:G45)</f>
        <v>2928.185050000001</v>
      </c>
      <c r="H46" s="742">
        <f t="shared" si="2"/>
        <v>115528.56499999997</v>
      </c>
      <c r="I46" s="742">
        <f t="shared" si="2"/>
        <v>2891.6123900000011</v>
      </c>
      <c r="J46" s="742">
        <f t="shared" si="2"/>
        <v>36.572659999999985</v>
      </c>
      <c r="K46" s="742">
        <f t="shared" si="2"/>
        <v>252.81760999999995</v>
      </c>
      <c r="L46" s="742">
        <f t="shared" si="2"/>
        <v>0</v>
      </c>
      <c r="M46" s="738">
        <v>0</v>
      </c>
    </row>
  </sheetData>
  <sortState xmlns:xlrd2="http://schemas.microsoft.com/office/spreadsheetml/2017/richdata2" ref="A13:M45">
    <sortCondition ref="B13:B45"/>
  </sortState>
  <mergeCells count="16">
    <mergeCell ref="A9:A11"/>
    <mergeCell ref="M9:M11"/>
    <mergeCell ref="L9:L11"/>
    <mergeCell ref="B9:B1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S38"/>
  <sheetViews>
    <sheetView zoomScaleSheetLayoutView="90" workbookViewId="0">
      <selection activeCell="I8" sqref="I8:L8"/>
    </sheetView>
  </sheetViews>
  <sheetFormatPr defaultRowHeight="12.75" x14ac:dyDescent="0.2"/>
  <cols>
    <col min="1" max="1" width="5.5703125" style="15" customWidth="1"/>
    <col min="2" max="2" width="8.42578125" style="15" customWidth="1"/>
    <col min="3" max="3" width="10.5703125" style="15" customWidth="1"/>
    <col min="4" max="4" width="11.2851562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4"/>
      <c r="E1" s="34"/>
      <c r="F1" s="34"/>
      <c r="G1" s="34"/>
      <c r="H1" s="34"/>
      <c r="I1" s="34"/>
      <c r="J1" s="34"/>
      <c r="K1" s="34"/>
      <c r="L1" s="962" t="s">
        <v>435</v>
      </c>
      <c r="M1" s="962"/>
      <c r="N1" s="962"/>
      <c r="O1" s="40"/>
      <c r="P1" s="40"/>
    </row>
    <row r="2" spans="1:19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42"/>
      <c r="N2" s="42"/>
      <c r="O2" s="42"/>
      <c r="P2" s="42"/>
    </row>
    <row r="3" spans="1:19" customFormat="1" ht="20.25" x14ac:dyDescent="0.3">
      <c r="A3" s="967" t="s">
        <v>745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41"/>
      <c r="N3" s="41"/>
      <c r="O3" s="41"/>
      <c r="P3" s="41"/>
    </row>
    <row r="4" spans="1:19" customFormat="1" ht="10.5" customHeight="1" x14ac:dyDescent="0.2"/>
    <row r="5" spans="1:19" ht="19.5" customHeight="1" x14ac:dyDescent="0.25">
      <c r="A5" s="943" t="s">
        <v>813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 x14ac:dyDescent="0.2">
      <c r="A7" s="863" t="s">
        <v>166</v>
      </c>
      <c r="B7" s="863"/>
      <c r="F7" s="963" t="s">
        <v>21</v>
      </c>
      <c r="G7" s="963"/>
      <c r="H7" s="963"/>
      <c r="I7" s="963"/>
      <c r="J7" s="963"/>
      <c r="K7" s="963"/>
      <c r="L7" s="963"/>
    </row>
    <row r="8" spans="1:19" x14ac:dyDescent="0.2">
      <c r="A8" s="14"/>
      <c r="F8" s="16"/>
      <c r="G8" s="97"/>
      <c r="H8" s="97"/>
      <c r="I8" s="935" t="s">
        <v>1085</v>
      </c>
      <c r="J8" s="935"/>
      <c r="K8" s="935"/>
      <c r="L8" s="935"/>
    </row>
    <row r="9" spans="1:19" s="14" customFormat="1" x14ac:dyDescent="0.2">
      <c r="A9" s="939" t="s">
        <v>2</v>
      </c>
      <c r="B9" s="939" t="s">
        <v>3</v>
      </c>
      <c r="C9" s="964" t="s">
        <v>27</v>
      </c>
      <c r="D9" s="965"/>
      <c r="E9" s="965"/>
      <c r="F9" s="965"/>
      <c r="G9" s="965"/>
      <c r="H9" s="964" t="s">
        <v>28</v>
      </c>
      <c r="I9" s="965"/>
      <c r="J9" s="965"/>
      <c r="K9" s="965"/>
      <c r="L9" s="965"/>
      <c r="R9" s="29"/>
      <c r="S9" s="30"/>
    </row>
    <row r="10" spans="1:19" s="14" customFormat="1" ht="63.75" x14ac:dyDescent="0.2">
      <c r="A10" s="939"/>
      <c r="B10" s="939"/>
      <c r="C10" s="339" t="s">
        <v>848</v>
      </c>
      <c r="D10" s="339" t="s">
        <v>827</v>
      </c>
      <c r="E10" s="5" t="s">
        <v>73</v>
      </c>
      <c r="F10" s="5" t="s">
        <v>74</v>
      </c>
      <c r="G10" s="5" t="s">
        <v>373</v>
      </c>
      <c r="H10" s="339" t="s">
        <v>848</v>
      </c>
      <c r="I10" s="339" t="s">
        <v>827</v>
      </c>
      <c r="J10" s="5" t="s">
        <v>73</v>
      </c>
      <c r="K10" s="5" t="s">
        <v>74</v>
      </c>
      <c r="L10" s="5" t="s">
        <v>374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7">
        <v>1</v>
      </c>
      <c r="B12" s="953" t="s">
        <v>948</v>
      </c>
      <c r="C12" s="954"/>
      <c r="D12" s="954"/>
      <c r="E12" s="954"/>
      <c r="F12" s="954"/>
      <c r="G12" s="954"/>
      <c r="H12" s="954"/>
      <c r="I12" s="954"/>
      <c r="J12" s="954"/>
      <c r="K12" s="954"/>
      <c r="L12" s="955"/>
    </row>
    <row r="13" spans="1:19" x14ac:dyDescent="0.2">
      <c r="A13" s="17">
        <v>2</v>
      </c>
      <c r="B13" s="956"/>
      <c r="C13" s="957"/>
      <c r="D13" s="957"/>
      <c r="E13" s="957"/>
      <c r="F13" s="957"/>
      <c r="G13" s="957"/>
      <c r="H13" s="957"/>
      <c r="I13" s="957"/>
      <c r="J13" s="957"/>
      <c r="K13" s="957"/>
      <c r="L13" s="958"/>
    </row>
    <row r="14" spans="1:19" x14ac:dyDescent="0.2">
      <c r="A14" s="17">
        <v>3</v>
      </c>
      <c r="B14" s="956"/>
      <c r="C14" s="957"/>
      <c r="D14" s="957"/>
      <c r="E14" s="957"/>
      <c r="F14" s="957"/>
      <c r="G14" s="957"/>
      <c r="H14" s="957"/>
      <c r="I14" s="957"/>
      <c r="J14" s="957"/>
      <c r="K14" s="957"/>
      <c r="L14" s="958"/>
    </row>
    <row r="15" spans="1:19" x14ac:dyDescent="0.2">
      <c r="A15" s="17">
        <v>4</v>
      </c>
      <c r="B15" s="956"/>
      <c r="C15" s="957"/>
      <c r="D15" s="957"/>
      <c r="E15" s="957"/>
      <c r="F15" s="957"/>
      <c r="G15" s="957"/>
      <c r="H15" s="957"/>
      <c r="I15" s="957"/>
      <c r="J15" s="957"/>
      <c r="K15" s="957"/>
      <c r="L15" s="958"/>
    </row>
    <row r="16" spans="1:19" x14ac:dyDescent="0.2">
      <c r="A16" s="17">
        <v>5</v>
      </c>
      <c r="B16" s="956"/>
      <c r="C16" s="957"/>
      <c r="D16" s="957"/>
      <c r="E16" s="957"/>
      <c r="F16" s="957"/>
      <c r="G16" s="957"/>
      <c r="H16" s="957"/>
      <c r="I16" s="957"/>
      <c r="J16" s="957"/>
      <c r="K16" s="957"/>
      <c r="L16" s="958"/>
    </row>
    <row r="17" spans="1:12" x14ac:dyDescent="0.2">
      <c r="A17" s="17">
        <v>6</v>
      </c>
      <c r="B17" s="956"/>
      <c r="C17" s="957"/>
      <c r="D17" s="957"/>
      <c r="E17" s="957"/>
      <c r="F17" s="957"/>
      <c r="G17" s="957"/>
      <c r="H17" s="957"/>
      <c r="I17" s="957"/>
      <c r="J17" s="957"/>
      <c r="K17" s="957"/>
      <c r="L17" s="958"/>
    </row>
    <row r="18" spans="1:12" x14ac:dyDescent="0.2">
      <c r="A18" s="17">
        <v>7</v>
      </c>
      <c r="B18" s="956"/>
      <c r="C18" s="957"/>
      <c r="D18" s="957"/>
      <c r="E18" s="957"/>
      <c r="F18" s="957"/>
      <c r="G18" s="957"/>
      <c r="H18" s="957"/>
      <c r="I18" s="957"/>
      <c r="J18" s="957"/>
      <c r="K18" s="957"/>
      <c r="L18" s="958"/>
    </row>
    <row r="19" spans="1:12" x14ac:dyDescent="0.2">
      <c r="A19" s="17">
        <v>8</v>
      </c>
      <c r="B19" s="956"/>
      <c r="C19" s="957"/>
      <c r="D19" s="957"/>
      <c r="E19" s="957"/>
      <c r="F19" s="957"/>
      <c r="G19" s="957"/>
      <c r="H19" s="957"/>
      <c r="I19" s="957"/>
      <c r="J19" s="957"/>
      <c r="K19" s="957"/>
      <c r="L19" s="958"/>
    </row>
    <row r="20" spans="1:12" x14ac:dyDescent="0.2">
      <c r="A20" s="17">
        <v>9</v>
      </c>
      <c r="B20" s="956"/>
      <c r="C20" s="957"/>
      <c r="D20" s="957"/>
      <c r="E20" s="957"/>
      <c r="F20" s="957"/>
      <c r="G20" s="957"/>
      <c r="H20" s="957"/>
      <c r="I20" s="957"/>
      <c r="J20" s="957"/>
      <c r="K20" s="957"/>
      <c r="L20" s="958"/>
    </row>
    <row r="21" spans="1:12" x14ac:dyDescent="0.2">
      <c r="A21" s="17">
        <v>10</v>
      </c>
      <c r="B21" s="956"/>
      <c r="C21" s="957"/>
      <c r="D21" s="957"/>
      <c r="E21" s="957"/>
      <c r="F21" s="957"/>
      <c r="G21" s="957"/>
      <c r="H21" s="957"/>
      <c r="I21" s="957"/>
      <c r="J21" s="957"/>
      <c r="K21" s="957"/>
      <c r="L21" s="958"/>
    </row>
    <row r="22" spans="1:12" x14ac:dyDescent="0.2">
      <c r="A22" s="17">
        <v>11</v>
      </c>
      <c r="B22" s="956"/>
      <c r="C22" s="957"/>
      <c r="D22" s="957"/>
      <c r="E22" s="957"/>
      <c r="F22" s="957"/>
      <c r="G22" s="957"/>
      <c r="H22" s="957"/>
      <c r="I22" s="957"/>
      <c r="J22" s="957"/>
      <c r="K22" s="957"/>
      <c r="L22" s="958"/>
    </row>
    <row r="23" spans="1:12" x14ac:dyDescent="0.2">
      <c r="A23" s="17">
        <v>12</v>
      </c>
      <c r="B23" s="956"/>
      <c r="C23" s="957"/>
      <c r="D23" s="957"/>
      <c r="E23" s="957"/>
      <c r="F23" s="957"/>
      <c r="G23" s="957"/>
      <c r="H23" s="957"/>
      <c r="I23" s="957"/>
      <c r="J23" s="957"/>
      <c r="K23" s="957"/>
      <c r="L23" s="958"/>
    </row>
    <row r="24" spans="1:12" x14ac:dyDescent="0.2">
      <c r="A24" s="17">
        <v>13</v>
      </c>
      <c r="B24" s="956"/>
      <c r="C24" s="957"/>
      <c r="D24" s="957"/>
      <c r="E24" s="957"/>
      <c r="F24" s="957"/>
      <c r="G24" s="957"/>
      <c r="H24" s="957"/>
      <c r="I24" s="957"/>
      <c r="J24" s="957"/>
      <c r="K24" s="957"/>
      <c r="L24" s="958"/>
    </row>
    <row r="25" spans="1:12" x14ac:dyDescent="0.2">
      <c r="A25" s="17">
        <v>14</v>
      </c>
      <c r="B25" s="959"/>
      <c r="C25" s="960"/>
      <c r="D25" s="960"/>
      <c r="E25" s="960"/>
      <c r="F25" s="960"/>
      <c r="G25" s="960"/>
      <c r="H25" s="960"/>
      <c r="I25" s="960"/>
      <c r="J25" s="960"/>
      <c r="K25" s="960"/>
      <c r="L25" s="961"/>
    </row>
    <row r="26" spans="1:12" x14ac:dyDescent="0.2">
      <c r="A26" s="19" t="s">
        <v>7</v>
      </c>
      <c r="B26" s="18"/>
      <c r="C26" s="18"/>
      <c r="D26" s="18"/>
      <c r="E26" s="18"/>
      <c r="F26" s="18"/>
      <c r="G26" s="18"/>
      <c r="H26" s="27"/>
      <c r="I26" s="27"/>
      <c r="J26" s="27"/>
      <c r="K26" s="27"/>
      <c r="L26" s="18"/>
    </row>
    <row r="27" spans="1:12" x14ac:dyDescent="0.2">
      <c r="A27" s="19" t="s">
        <v>7</v>
      </c>
      <c r="B27" s="18"/>
      <c r="C27" s="18"/>
      <c r="D27" s="18"/>
      <c r="E27" s="18"/>
      <c r="F27" s="18"/>
      <c r="G27" s="18"/>
      <c r="H27" s="27"/>
      <c r="I27" s="27"/>
      <c r="J27" s="27"/>
      <c r="K27" s="27"/>
      <c r="L27" s="18"/>
    </row>
    <row r="28" spans="1:12" x14ac:dyDescent="0.2">
      <c r="A28" s="3" t="s">
        <v>19</v>
      </c>
      <c r="B28" s="18"/>
      <c r="C28" s="18"/>
      <c r="D28" s="18"/>
      <c r="E28" s="18"/>
      <c r="F28" s="18"/>
      <c r="G28" s="18"/>
      <c r="H28" s="27"/>
      <c r="I28" s="27"/>
      <c r="J28" s="27"/>
      <c r="K28" s="27"/>
      <c r="L28" s="18"/>
    </row>
    <row r="29" spans="1:12" x14ac:dyDescent="0.2">
      <c r="A29" s="21" t="s">
        <v>372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">
      <c r="A30" s="20" t="s">
        <v>371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3" ht="14.25" customHeight="1" x14ac:dyDescent="0.2">
      <c r="A33" s="865" t="s">
        <v>13</v>
      </c>
      <c r="B33" s="865"/>
      <c r="C33" s="865"/>
      <c r="D33" s="865"/>
      <c r="E33" s="865"/>
      <c r="F33" s="865"/>
      <c r="G33" s="865"/>
      <c r="H33" s="865"/>
      <c r="I33" s="865"/>
      <c r="J33" s="865"/>
      <c r="K33" s="865"/>
      <c r="L33" s="865"/>
    </row>
    <row r="34" spans="1:13" x14ac:dyDescent="0.2">
      <c r="A34" s="865" t="s">
        <v>14</v>
      </c>
      <c r="B34" s="865"/>
      <c r="C34" s="865"/>
      <c r="D34" s="865"/>
      <c r="E34" s="865"/>
      <c r="F34" s="865"/>
      <c r="G34" s="865"/>
      <c r="H34" s="865"/>
      <c r="I34" s="865"/>
      <c r="J34" s="865"/>
      <c r="K34" s="865"/>
      <c r="L34" s="865"/>
    </row>
    <row r="35" spans="1:13" x14ac:dyDescent="0.2">
      <c r="A35" s="865" t="s">
        <v>20</v>
      </c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</row>
    <row r="36" spans="1:13" x14ac:dyDescent="0.2">
      <c r="A36" s="14" t="s">
        <v>23</v>
      </c>
      <c r="B36" s="14"/>
      <c r="C36" s="14"/>
      <c r="D36" s="14"/>
      <c r="E36" s="14"/>
      <c r="F36" s="14"/>
      <c r="J36" s="863" t="s">
        <v>87</v>
      </c>
      <c r="K36" s="863"/>
      <c r="L36" s="863"/>
      <c r="M36" s="863"/>
    </row>
    <row r="37" spans="1:13" x14ac:dyDescent="0.2">
      <c r="A37" s="14"/>
    </row>
    <row r="38" spans="1:13" x14ac:dyDescent="0.2">
      <c r="A38" s="979"/>
      <c r="B38" s="979"/>
      <c r="C38" s="979"/>
      <c r="D38" s="979"/>
      <c r="E38" s="979"/>
      <c r="F38" s="979"/>
      <c r="G38" s="979"/>
      <c r="H38" s="979"/>
      <c r="I38" s="979"/>
      <c r="J38" s="979"/>
      <c r="K38" s="979"/>
      <c r="L38" s="979"/>
    </row>
  </sheetData>
  <mergeCells count="17"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  <mergeCell ref="B12:L25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  <rowBreaks count="1" manualBreakCount="1">
    <brk id="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U245"/>
  <sheetViews>
    <sheetView topLeftCell="A29" zoomScaleSheetLayoutView="90" workbookViewId="0">
      <selection activeCell="E53" sqref="E53"/>
    </sheetView>
  </sheetViews>
  <sheetFormatPr defaultRowHeight="12.75" x14ac:dyDescent="0.2"/>
  <cols>
    <col min="1" max="1" width="7.42578125" style="15" customWidth="1"/>
    <col min="2" max="2" width="20.5703125" style="15" customWidth="1"/>
    <col min="3" max="3" width="8.7109375" style="15" customWidth="1"/>
    <col min="4" max="5" width="8.5703125" style="15" bestFit="1" customWidth="1"/>
    <col min="6" max="7" width="7.28515625" style="15" customWidth="1"/>
    <col min="8" max="8" width="8.140625" style="15" customWidth="1"/>
    <col min="9" max="9" width="9.28515625" style="15" customWidth="1"/>
    <col min="10" max="10" width="10.7109375" style="15" customWidth="1"/>
    <col min="11" max="11" width="8.5703125" style="15" bestFit="1" customWidth="1"/>
    <col min="12" max="12" width="8.7109375" style="15" customWidth="1"/>
    <col min="13" max="13" width="7.85546875" style="15" customWidth="1"/>
    <col min="14" max="14" width="8.5703125" style="15" bestFit="1" customWidth="1"/>
    <col min="15" max="15" width="13.7109375" style="15" customWidth="1"/>
    <col min="16" max="16" width="11.85546875" style="15" customWidth="1"/>
    <col min="17" max="17" width="11.7109375" style="15" customWidth="1"/>
    <col min="18" max="16384" width="9.140625" style="15"/>
  </cols>
  <sheetData>
    <row r="1" spans="1:21" customFormat="1" ht="15" x14ac:dyDescent="0.2">
      <c r="H1" s="34"/>
      <c r="I1" s="34"/>
      <c r="J1" s="34"/>
      <c r="K1" s="34"/>
      <c r="L1" s="34"/>
      <c r="M1" s="34"/>
      <c r="N1" s="34"/>
      <c r="O1" s="34"/>
      <c r="P1" s="933" t="s">
        <v>67</v>
      </c>
      <c r="Q1" s="933"/>
      <c r="S1" s="15"/>
      <c r="T1" s="40"/>
      <c r="U1" s="40"/>
    </row>
    <row r="2" spans="1:21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42"/>
      <c r="S2" s="42"/>
      <c r="T2" s="42"/>
      <c r="U2" s="42"/>
    </row>
    <row r="3" spans="1:21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41"/>
      <c r="S3" s="41"/>
      <c r="T3" s="41"/>
      <c r="U3" s="41"/>
    </row>
    <row r="4" spans="1:21" customFormat="1" ht="10.5" customHeight="1" x14ac:dyDescent="0.2"/>
    <row r="5" spans="1:21" x14ac:dyDescent="0.2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21" ht="18" customHeight="1" x14ac:dyDescent="0.25">
      <c r="A6" s="943" t="s">
        <v>814</v>
      </c>
      <c r="B6" s="943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</row>
    <row r="7" spans="1:21" ht="9.75" customHeight="1" x14ac:dyDescent="0.2"/>
    <row r="8" spans="1:21" ht="0.75" customHeight="1" x14ac:dyDescent="0.2"/>
    <row r="9" spans="1:21" x14ac:dyDescent="0.2">
      <c r="A9" s="863" t="s">
        <v>166</v>
      </c>
      <c r="B9" s="863"/>
      <c r="Q9" s="32" t="s">
        <v>25</v>
      </c>
      <c r="R9" s="18"/>
      <c r="S9" s="21"/>
    </row>
    <row r="10" spans="1:21" ht="15.75" x14ac:dyDescent="0.25">
      <c r="A10" s="13"/>
      <c r="N10" s="935" t="s">
        <v>1085</v>
      </c>
      <c r="O10" s="935"/>
      <c r="P10" s="935"/>
      <c r="Q10" s="935"/>
    </row>
    <row r="11" spans="1:21" ht="28.5" customHeight="1" x14ac:dyDescent="0.2">
      <c r="A11" s="936" t="s">
        <v>2</v>
      </c>
      <c r="B11" s="936" t="s">
        <v>3</v>
      </c>
      <c r="C11" s="939" t="s">
        <v>851</v>
      </c>
      <c r="D11" s="939"/>
      <c r="E11" s="939"/>
      <c r="F11" s="939" t="s">
        <v>826</v>
      </c>
      <c r="G11" s="939"/>
      <c r="H11" s="939"/>
      <c r="I11" s="882" t="s">
        <v>376</v>
      </c>
      <c r="J11" s="883"/>
      <c r="K11" s="983"/>
      <c r="L11" s="882" t="s">
        <v>97</v>
      </c>
      <c r="M11" s="883"/>
      <c r="N11" s="983"/>
      <c r="O11" s="980" t="s">
        <v>1096</v>
      </c>
      <c r="P11" s="981"/>
      <c r="Q11" s="982"/>
    </row>
    <row r="12" spans="1:21" ht="39.75" customHeight="1" x14ac:dyDescent="0.2">
      <c r="A12" s="937"/>
      <c r="B12" s="937"/>
      <c r="C12" s="5" t="s">
        <v>116</v>
      </c>
      <c r="D12" s="5" t="s">
        <v>665</v>
      </c>
      <c r="E12" s="37" t="s">
        <v>19</v>
      </c>
      <c r="F12" s="5" t="s">
        <v>116</v>
      </c>
      <c r="G12" s="5" t="s">
        <v>666</v>
      </c>
      <c r="H12" s="37" t="s">
        <v>19</v>
      </c>
      <c r="I12" s="5" t="s">
        <v>116</v>
      </c>
      <c r="J12" s="5" t="s">
        <v>666</v>
      </c>
      <c r="K12" s="37" t="s">
        <v>19</v>
      </c>
      <c r="L12" s="5" t="s">
        <v>116</v>
      </c>
      <c r="M12" s="5" t="s">
        <v>666</v>
      </c>
      <c r="N12" s="37" t="s">
        <v>19</v>
      </c>
      <c r="O12" s="5" t="s">
        <v>236</v>
      </c>
      <c r="P12" s="5" t="s">
        <v>667</v>
      </c>
      <c r="Q12" s="5" t="s">
        <v>117</v>
      </c>
    </row>
    <row r="13" spans="1:21" s="65" customFormat="1" x14ac:dyDescent="0.2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</row>
    <row r="14" spans="1:21" ht="15.75" x14ac:dyDescent="0.25">
      <c r="A14" s="610">
        <v>1</v>
      </c>
      <c r="B14" s="661" t="s">
        <v>950</v>
      </c>
      <c r="C14" s="613">
        <v>1368.2097068080905</v>
      </c>
      <c r="D14" s="613">
        <v>902.25423980287724</v>
      </c>
      <c r="E14" s="613">
        <f t="shared" ref="E14:E46" si="0">C14+D14</f>
        <v>2270.4639466109675</v>
      </c>
      <c r="F14" s="613">
        <v>324.92206445049192</v>
      </c>
      <c r="G14" s="613">
        <v>228.26602729294268</v>
      </c>
      <c r="H14" s="613">
        <f t="shared" ref="H14:H46" si="1">F14+G14</f>
        <v>553.1880917434346</v>
      </c>
      <c r="I14" s="614">
        <v>1043.2872679342167</v>
      </c>
      <c r="J14" s="613">
        <v>673.9877957698701</v>
      </c>
      <c r="K14" s="613">
        <f t="shared" ref="K14:K46" si="2">I14+J14</f>
        <v>1717.2750637040867</v>
      </c>
      <c r="L14" s="613">
        <v>954.82210553189259</v>
      </c>
      <c r="M14" s="613">
        <v>627.76861650114461</v>
      </c>
      <c r="N14" s="613">
        <f t="shared" ref="N14:N46" si="3">L14+M14</f>
        <v>1582.5907220330373</v>
      </c>
      <c r="O14" s="613">
        <f t="shared" ref="O14:O46" si="4">F14+I14-L14</f>
        <v>413.38722685281607</v>
      </c>
      <c r="P14" s="613">
        <f t="shared" ref="P14:P46" si="5">G14+J14-M14</f>
        <v>274.48520656166818</v>
      </c>
      <c r="Q14" s="613">
        <f t="shared" ref="Q14:Q46" si="6">O14+P14</f>
        <v>687.87243341448425</v>
      </c>
      <c r="R14" s="545"/>
    </row>
    <row r="15" spans="1:21" ht="15.75" x14ac:dyDescent="0.25">
      <c r="A15" s="610">
        <v>2</v>
      </c>
      <c r="B15" s="661" t="s">
        <v>951</v>
      </c>
      <c r="C15" s="613">
        <v>408.43045814144205</v>
      </c>
      <c r="D15" s="613">
        <v>236.88913877185934</v>
      </c>
      <c r="E15" s="613">
        <f t="shared" si="0"/>
        <v>645.31959691330144</v>
      </c>
      <c r="F15" s="613">
        <v>96.993952742356655</v>
      </c>
      <c r="G15" s="613">
        <v>59.931824347107366</v>
      </c>
      <c r="H15" s="613">
        <f t="shared" si="1"/>
        <v>156.92577708946402</v>
      </c>
      <c r="I15" s="614">
        <v>311.43639362827088</v>
      </c>
      <c r="J15" s="613">
        <v>176.95720500859119</v>
      </c>
      <c r="K15" s="613">
        <f t="shared" si="2"/>
        <v>488.39359863686207</v>
      </c>
      <c r="L15" s="613">
        <v>285.02825850852327</v>
      </c>
      <c r="M15" s="613">
        <v>164.82224228001189</v>
      </c>
      <c r="N15" s="613">
        <f t="shared" si="3"/>
        <v>449.85050078853516</v>
      </c>
      <c r="O15" s="613">
        <f t="shared" si="4"/>
        <v>123.40208786210428</v>
      </c>
      <c r="P15" s="613">
        <f t="shared" si="5"/>
        <v>72.066787075686648</v>
      </c>
      <c r="Q15" s="613">
        <f t="shared" si="6"/>
        <v>195.46887493779093</v>
      </c>
      <c r="R15" s="545"/>
    </row>
    <row r="16" spans="1:21" ht="15.75" x14ac:dyDescent="0.25">
      <c r="A16" s="610">
        <v>3</v>
      </c>
      <c r="B16" s="661" t="s">
        <v>952</v>
      </c>
      <c r="C16" s="613">
        <v>726.80621843254858</v>
      </c>
      <c r="D16" s="613">
        <v>468.71007998166328</v>
      </c>
      <c r="E16" s="613">
        <f t="shared" si="0"/>
        <v>1195.5162984142119</v>
      </c>
      <c r="F16" s="613">
        <v>172.60174063483879</v>
      </c>
      <c r="G16" s="613">
        <v>118.58141883926947</v>
      </c>
      <c r="H16" s="613">
        <f t="shared" si="1"/>
        <v>291.18315947410827</v>
      </c>
      <c r="I16" s="614">
        <v>554.20427890039105</v>
      </c>
      <c r="J16" s="613">
        <v>350.12844465100994</v>
      </c>
      <c r="K16" s="613">
        <f t="shared" si="2"/>
        <v>904.33272355140093</v>
      </c>
      <c r="L16" s="613">
        <v>507.21072971804114</v>
      </c>
      <c r="M16" s="613">
        <v>326.11814438745654</v>
      </c>
      <c r="N16" s="613">
        <f t="shared" si="3"/>
        <v>833.32887410549768</v>
      </c>
      <c r="O16" s="613">
        <f t="shared" si="4"/>
        <v>219.59528981718864</v>
      </c>
      <c r="P16" s="613">
        <f t="shared" si="5"/>
        <v>142.59171910282288</v>
      </c>
      <c r="Q16" s="613">
        <f t="shared" si="6"/>
        <v>362.18700892001152</v>
      </c>
      <c r="R16" s="545"/>
    </row>
    <row r="17" spans="1:18" ht="15.75" x14ac:dyDescent="0.25">
      <c r="A17" s="610">
        <v>4</v>
      </c>
      <c r="B17" s="663" t="s">
        <v>953</v>
      </c>
      <c r="C17" s="613">
        <v>381.59681038636728</v>
      </c>
      <c r="D17" s="613">
        <v>238.89901686030043</v>
      </c>
      <c r="E17" s="613">
        <f t="shared" si="0"/>
        <v>620.49582724666766</v>
      </c>
      <c r="F17" s="613">
        <v>90.621505461846922</v>
      </c>
      <c r="G17" s="613">
        <v>60.440313935021969</v>
      </c>
      <c r="H17" s="613">
        <f t="shared" si="1"/>
        <v>151.06181939686888</v>
      </c>
      <c r="I17" s="613">
        <v>290.97520049698448</v>
      </c>
      <c r="J17" s="613">
        <v>178.45859258077985</v>
      </c>
      <c r="K17" s="613">
        <f t="shared" si="2"/>
        <v>469.43379307776434</v>
      </c>
      <c r="L17" s="613">
        <v>266.30206476708724</v>
      </c>
      <c r="M17" s="613">
        <v>166.22067116098037</v>
      </c>
      <c r="N17" s="613">
        <f t="shared" si="3"/>
        <v>432.52273592806762</v>
      </c>
      <c r="O17" s="613">
        <f t="shared" si="4"/>
        <v>115.29464119174418</v>
      </c>
      <c r="P17" s="613">
        <f t="shared" si="5"/>
        <v>72.678235354821453</v>
      </c>
      <c r="Q17" s="613">
        <f t="shared" si="6"/>
        <v>187.97287654656563</v>
      </c>
      <c r="R17" s="545"/>
    </row>
    <row r="18" spans="1:18" ht="15.75" x14ac:dyDescent="0.25">
      <c r="A18" s="610">
        <v>5</v>
      </c>
      <c r="B18" s="661" t="s">
        <v>954</v>
      </c>
      <c r="C18" s="613">
        <v>1884.0475424985166</v>
      </c>
      <c r="D18" s="613">
        <v>1215.0034657631229</v>
      </c>
      <c r="E18" s="613">
        <f t="shared" si="0"/>
        <v>3099.0510082616393</v>
      </c>
      <c r="F18" s="613">
        <v>447.42309163967843</v>
      </c>
      <c r="G18" s="613">
        <v>307.39009255029765</v>
      </c>
      <c r="H18" s="613">
        <f t="shared" si="1"/>
        <v>754.81318418997603</v>
      </c>
      <c r="I18" s="614">
        <v>1436.6239352716084</v>
      </c>
      <c r="J18" s="613">
        <v>907.61281201776467</v>
      </c>
      <c r="K18" s="613">
        <f t="shared" si="2"/>
        <v>2344.2367472893729</v>
      </c>
      <c r="L18" s="613">
        <v>1314.805933987534</v>
      </c>
      <c r="M18" s="613">
        <v>845.37263566957972</v>
      </c>
      <c r="N18" s="613">
        <f t="shared" si="3"/>
        <v>2160.1785696571137</v>
      </c>
      <c r="O18" s="613">
        <f t="shared" si="4"/>
        <v>569.24109292375283</v>
      </c>
      <c r="P18" s="613">
        <f t="shared" si="5"/>
        <v>369.63026889848265</v>
      </c>
      <c r="Q18" s="613">
        <f t="shared" si="6"/>
        <v>938.87136182223549</v>
      </c>
      <c r="R18" s="545"/>
    </row>
    <row r="19" spans="1:18" ht="15.75" x14ac:dyDescent="0.25">
      <c r="A19" s="610">
        <v>6</v>
      </c>
      <c r="B19" s="661" t="s">
        <v>955</v>
      </c>
      <c r="C19" s="613">
        <v>412.63671835911896</v>
      </c>
      <c r="D19" s="613">
        <v>268.39526737897933</v>
      </c>
      <c r="E19" s="613">
        <f t="shared" si="0"/>
        <v>681.03198573809823</v>
      </c>
      <c r="F19" s="613">
        <v>97.992854260700582</v>
      </c>
      <c r="G19" s="613">
        <v>67.902724892943596</v>
      </c>
      <c r="H19" s="613">
        <f t="shared" si="1"/>
        <v>165.89557915364418</v>
      </c>
      <c r="I19" s="614">
        <v>314.64375117652133</v>
      </c>
      <c r="J19" s="613">
        <v>200.49241851758416</v>
      </c>
      <c r="K19" s="613">
        <f t="shared" si="2"/>
        <v>515.13616969410555</v>
      </c>
      <c r="L19" s="613">
        <v>287.96364934625291</v>
      </c>
      <c r="M19" s="613">
        <v>186.74351224414087</v>
      </c>
      <c r="N19" s="613">
        <f t="shared" si="3"/>
        <v>474.70716159039375</v>
      </c>
      <c r="O19" s="613">
        <f t="shared" si="4"/>
        <v>124.67295609096902</v>
      </c>
      <c r="P19" s="613">
        <f t="shared" si="5"/>
        <v>81.651631166386863</v>
      </c>
      <c r="Q19" s="613">
        <f t="shared" si="6"/>
        <v>206.32458725735589</v>
      </c>
      <c r="R19" s="545"/>
    </row>
    <row r="20" spans="1:18" ht="15.75" x14ac:dyDescent="0.25">
      <c r="A20" s="610">
        <v>7</v>
      </c>
      <c r="B20" s="661" t="s">
        <v>956</v>
      </c>
      <c r="C20" s="613">
        <v>662.05454091407125</v>
      </c>
      <c r="D20" s="613">
        <v>426.952369083034</v>
      </c>
      <c r="E20" s="613">
        <f t="shared" si="0"/>
        <v>1089.0069099971051</v>
      </c>
      <c r="F20" s="613">
        <v>157.22453008645081</v>
      </c>
      <c r="G20" s="613">
        <v>108.01691677856448</v>
      </c>
      <c r="H20" s="613">
        <f t="shared" si="1"/>
        <v>265.24144686501529</v>
      </c>
      <c r="I20" s="614">
        <v>504.82982965020375</v>
      </c>
      <c r="J20" s="613">
        <v>318.93525510045538</v>
      </c>
      <c r="K20" s="613">
        <f t="shared" si="2"/>
        <v>823.76508475065907</v>
      </c>
      <c r="L20" s="613">
        <v>462.02296883805883</v>
      </c>
      <c r="M20" s="613">
        <v>297.06404938557046</v>
      </c>
      <c r="N20" s="613">
        <f t="shared" si="3"/>
        <v>759.08701822362923</v>
      </c>
      <c r="O20" s="613">
        <f t="shared" si="4"/>
        <v>200.0313908985957</v>
      </c>
      <c r="P20" s="613">
        <f t="shared" si="5"/>
        <v>129.88812249344937</v>
      </c>
      <c r="Q20" s="613">
        <f t="shared" si="6"/>
        <v>329.91951339204508</v>
      </c>
      <c r="R20" s="545"/>
    </row>
    <row r="21" spans="1:18" ht="15.75" x14ac:dyDescent="0.25">
      <c r="A21" s="610">
        <v>8</v>
      </c>
      <c r="B21" s="663" t="s">
        <v>957</v>
      </c>
      <c r="C21" s="613">
        <v>155.36774025004547</v>
      </c>
      <c r="D21" s="613">
        <v>128.14133852826646</v>
      </c>
      <c r="E21" s="613">
        <f t="shared" si="0"/>
        <v>283.50907877831196</v>
      </c>
      <c r="F21" s="613">
        <v>36.896688175691608</v>
      </c>
      <c r="G21" s="613">
        <v>32.419148602990241</v>
      </c>
      <c r="H21" s="613">
        <f t="shared" si="1"/>
        <v>69.315836778681842</v>
      </c>
      <c r="I21" s="613">
        <v>118.47100955651872</v>
      </c>
      <c r="J21" s="613">
        <v>95.722130738378183</v>
      </c>
      <c r="K21" s="613">
        <f t="shared" si="2"/>
        <v>214.19314029489692</v>
      </c>
      <c r="L21" s="613">
        <v>108.4253036205717</v>
      </c>
      <c r="M21" s="613">
        <v>89.157919415340942</v>
      </c>
      <c r="N21" s="613">
        <f t="shared" si="3"/>
        <v>197.58322303591262</v>
      </c>
      <c r="O21" s="613">
        <f t="shared" si="4"/>
        <v>46.942394111638635</v>
      </c>
      <c r="P21" s="613">
        <f t="shared" si="5"/>
        <v>38.983359926027489</v>
      </c>
      <c r="Q21" s="613">
        <f t="shared" si="6"/>
        <v>85.925754037666124</v>
      </c>
      <c r="R21" s="545"/>
    </row>
    <row r="22" spans="1:18" ht="15.75" x14ac:dyDescent="0.25">
      <c r="A22" s="610">
        <v>9</v>
      </c>
      <c r="B22" s="663" t="s">
        <v>958</v>
      </c>
      <c r="C22" s="613">
        <v>372.10036664384211</v>
      </c>
      <c r="D22" s="613">
        <v>274.96352545824755</v>
      </c>
      <c r="E22" s="613">
        <f t="shared" si="0"/>
        <v>647.06389210208965</v>
      </c>
      <c r="F22" s="613">
        <v>88.366292616618935</v>
      </c>
      <c r="G22" s="613">
        <v>69.564462917379913</v>
      </c>
      <c r="H22" s="613">
        <f t="shared" si="1"/>
        <v>157.93075553399885</v>
      </c>
      <c r="I22" s="613">
        <v>283.73397219847794</v>
      </c>
      <c r="J22" s="613">
        <v>205.39893553861893</v>
      </c>
      <c r="K22" s="613">
        <f t="shared" si="2"/>
        <v>489.13290773709684</v>
      </c>
      <c r="L22" s="613">
        <v>259.67485377436856</v>
      </c>
      <c r="M22" s="613">
        <v>191.31356146679181</v>
      </c>
      <c r="N22" s="613">
        <f t="shared" si="3"/>
        <v>450.9884152411604</v>
      </c>
      <c r="O22" s="613">
        <f t="shared" si="4"/>
        <v>112.42541104072831</v>
      </c>
      <c r="P22" s="613">
        <f t="shared" si="5"/>
        <v>83.649836989207046</v>
      </c>
      <c r="Q22" s="613">
        <f t="shared" si="6"/>
        <v>196.07524802993535</v>
      </c>
      <c r="R22" s="545"/>
    </row>
    <row r="23" spans="1:18" ht="15.75" x14ac:dyDescent="0.25">
      <c r="A23" s="610">
        <v>10</v>
      </c>
      <c r="B23" s="661" t="s">
        <v>959</v>
      </c>
      <c r="C23" s="613">
        <v>1113.6241188765348</v>
      </c>
      <c r="D23" s="613">
        <v>694.14728184015121</v>
      </c>
      <c r="E23" s="613">
        <f t="shared" si="0"/>
        <v>1807.771400716686</v>
      </c>
      <c r="F23" s="613">
        <v>264.46314912599627</v>
      </c>
      <c r="G23" s="613">
        <v>175.61595766672573</v>
      </c>
      <c r="H23" s="613">
        <f t="shared" si="1"/>
        <v>440.07910679272197</v>
      </c>
      <c r="I23" s="613">
        <v>849.16066499688361</v>
      </c>
      <c r="J23" s="613">
        <v>518.53100355538879</v>
      </c>
      <c r="K23" s="613">
        <f t="shared" si="2"/>
        <v>1367.6916685522724</v>
      </c>
      <c r="L23" s="613">
        <v>777.15639690746264</v>
      </c>
      <c r="M23" s="613">
        <v>482.97238133680219</v>
      </c>
      <c r="N23" s="613">
        <f t="shared" si="3"/>
        <v>1260.1287782442648</v>
      </c>
      <c r="O23" s="613">
        <f t="shared" si="4"/>
        <v>336.46741721541719</v>
      </c>
      <c r="P23" s="613">
        <f t="shared" si="5"/>
        <v>211.17457988531237</v>
      </c>
      <c r="Q23" s="613">
        <f t="shared" si="6"/>
        <v>547.64199710072955</v>
      </c>
      <c r="R23" s="545"/>
    </row>
    <row r="24" spans="1:18" ht="15.75" x14ac:dyDescent="0.25">
      <c r="A24" s="610">
        <v>11</v>
      </c>
      <c r="B24" s="661" t="s">
        <v>960</v>
      </c>
      <c r="C24" s="613">
        <v>153.8775606427694</v>
      </c>
      <c r="D24" s="613">
        <v>101.59682060480377</v>
      </c>
      <c r="E24" s="613">
        <f t="shared" si="0"/>
        <v>255.47438124757315</v>
      </c>
      <c r="F24" s="613">
        <v>36.54280073286111</v>
      </c>
      <c r="G24" s="613">
        <v>25.703511939294494</v>
      </c>
      <c r="H24" s="613">
        <f t="shared" si="1"/>
        <v>62.246312672155604</v>
      </c>
      <c r="I24" s="614">
        <v>117.33471779987471</v>
      </c>
      <c r="J24" s="613">
        <v>75.893261739195481</v>
      </c>
      <c r="K24" s="613">
        <f t="shared" si="2"/>
        <v>193.22797953907019</v>
      </c>
      <c r="L24" s="613">
        <v>107.38536330794267</v>
      </c>
      <c r="M24" s="613">
        <v>70.688828822712992</v>
      </c>
      <c r="N24" s="613">
        <f t="shared" si="3"/>
        <v>178.07419213065566</v>
      </c>
      <c r="O24" s="613">
        <f t="shared" si="4"/>
        <v>46.492155224793152</v>
      </c>
      <c r="P24" s="613">
        <f t="shared" si="5"/>
        <v>30.907944855776975</v>
      </c>
      <c r="Q24" s="613">
        <f t="shared" si="6"/>
        <v>77.400100080570127</v>
      </c>
      <c r="R24" s="545"/>
    </row>
    <row r="25" spans="1:18" ht="31.5" x14ac:dyDescent="0.25">
      <c r="A25" s="610">
        <v>12</v>
      </c>
      <c r="B25" s="663" t="s">
        <v>961</v>
      </c>
      <c r="C25" s="613">
        <v>178.40847711034337</v>
      </c>
      <c r="D25" s="613">
        <v>114.41877410501348</v>
      </c>
      <c r="E25" s="613">
        <f t="shared" si="0"/>
        <v>292.82725121535685</v>
      </c>
      <c r="F25" s="613">
        <v>42.368396021248216</v>
      </c>
      <c r="G25" s="613">
        <v>28.947405133154312</v>
      </c>
      <c r="H25" s="613">
        <f t="shared" si="1"/>
        <v>71.315801154402521</v>
      </c>
      <c r="I25" s="613">
        <v>136.04003226594691</v>
      </c>
      <c r="J25" s="613">
        <v>85.471316123243795</v>
      </c>
      <c r="K25" s="613">
        <f t="shared" si="2"/>
        <v>221.51134838919069</v>
      </c>
      <c r="L25" s="613">
        <v>124.50456747353725</v>
      </c>
      <c r="M25" s="613">
        <v>79.610061502569678</v>
      </c>
      <c r="N25" s="613">
        <f t="shared" si="3"/>
        <v>204.11462897610693</v>
      </c>
      <c r="O25" s="613">
        <f t="shared" si="4"/>
        <v>53.903860813657886</v>
      </c>
      <c r="P25" s="613">
        <f t="shared" si="5"/>
        <v>34.808659753828422</v>
      </c>
      <c r="Q25" s="613">
        <f t="shared" si="6"/>
        <v>88.712520567486308</v>
      </c>
      <c r="R25" s="545"/>
    </row>
    <row r="26" spans="1:18" ht="15.75" x14ac:dyDescent="0.25">
      <c r="A26" s="610">
        <v>13</v>
      </c>
      <c r="B26" s="662" t="s">
        <v>962</v>
      </c>
      <c r="C26" s="613">
        <v>580.04512859436295</v>
      </c>
      <c r="D26" s="613">
        <v>399.45034601698933</v>
      </c>
      <c r="E26" s="613">
        <f t="shared" si="0"/>
        <v>979.49547461135228</v>
      </c>
      <c r="F26" s="613">
        <v>137.74895742920407</v>
      </c>
      <c r="G26" s="613">
        <v>101.05903587220662</v>
      </c>
      <c r="H26" s="613">
        <f t="shared" si="1"/>
        <v>238.8079933014107</v>
      </c>
      <c r="I26" s="613">
        <v>442.29601243038479</v>
      </c>
      <c r="J26" s="613">
        <v>298.39112564361267</v>
      </c>
      <c r="K26" s="613">
        <f t="shared" si="2"/>
        <v>740.6871380739974</v>
      </c>
      <c r="L26" s="613">
        <v>404.79168378365438</v>
      </c>
      <c r="M26" s="613">
        <v>277.92874781588722</v>
      </c>
      <c r="N26" s="613">
        <f t="shared" si="3"/>
        <v>682.7204315995416</v>
      </c>
      <c r="O26" s="613">
        <f t="shared" si="4"/>
        <v>175.25328607593445</v>
      </c>
      <c r="P26" s="613">
        <f t="shared" si="5"/>
        <v>121.52141369993205</v>
      </c>
      <c r="Q26" s="613">
        <f t="shared" si="6"/>
        <v>296.77469977586651</v>
      </c>
      <c r="R26" s="545"/>
    </row>
    <row r="27" spans="1:18" ht="15.75" x14ac:dyDescent="0.25">
      <c r="A27" s="610">
        <v>14</v>
      </c>
      <c r="B27" s="663" t="s">
        <v>963</v>
      </c>
      <c r="C27" s="613">
        <v>209.4298025357717</v>
      </c>
      <c r="D27" s="613">
        <v>137.26439278736464</v>
      </c>
      <c r="E27" s="613">
        <f t="shared" si="0"/>
        <v>346.69419532313634</v>
      </c>
      <c r="F27" s="613">
        <v>49.735331841880054</v>
      </c>
      <c r="G27" s="613">
        <v>34.727237898261698</v>
      </c>
      <c r="H27" s="613">
        <f t="shared" si="1"/>
        <v>84.46256974014176</v>
      </c>
      <c r="I27" s="613">
        <v>159.69441338146757</v>
      </c>
      <c r="J27" s="613">
        <v>102.53709148837908</v>
      </c>
      <c r="K27" s="613">
        <f t="shared" si="2"/>
        <v>262.23150486984662</v>
      </c>
      <c r="L27" s="613">
        <v>146.15318399168629</v>
      </c>
      <c r="M27" s="613">
        <v>95.505539518240326</v>
      </c>
      <c r="N27" s="613">
        <f t="shared" si="3"/>
        <v>241.65872350992663</v>
      </c>
      <c r="O27" s="613">
        <f t="shared" si="4"/>
        <v>63.276561231661333</v>
      </c>
      <c r="P27" s="613">
        <f t="shared" si="5"/>
        <v>41.758789868400456</v>
      </c>
      <c r="Q27" s="613">
        <f t="shared" si="6"/>
        <v>105.03535110006179</v>
      </c>
      <c r="R27" s="545"/>
    </row>
    <row r="28" spans="1:18" ht="15.75" x14ac:dyDescent="0.25">
      <c r="A28" s="610">
        <v>15</v>
      </c>
      <c r="B28" s="661" t="s">
        <v>964</v>
      </c>
      <c r="C28" s="613">
        <v>275.43594854863198</v>
      </c>
      <c r="D28" s="613">
        <v>172.42161815014322</v>
      </c>
      <c r="E28" s="613">
        <f t="shared" si="0"/>
        <v>447.8575666987752</v>
      </c>
      <c r="F28" s="613">
        <v>65.41045322290924</v>
      </c>
      <c r="G28" s="613">
        <v>43.621848541440812</v>
      </c>
      <c r="H28" s="613">
        <f t="shared" si="1"/>
        <v>109.03230176435005</v>
      </c>
      <c r="I28" s="613">
        <v>210.02541995009952</v>
      </c>
      <c r="J28" s="613">
        <v>128.79968996929136</v>
      </c>
      <c r="K28" s="613">
        <f t="shared" si="2"/>
        <v>338.82510991939091</v>
      </c>
      <c r="L28" s="613">
        <v>192.21639126206475</v>
      </c>
      <c r="M28" s="613">
        <v>119.9671621434024</v>
      </c>
      <c r="N28" s="613">
        <f t="shared" si="3"/>
        <v>312.18355340546714</v>
      </c>
      <c r="O28" s="613">
        <f t="shared" si="4"/>
        <v>83.219481910944012</v>
      </c>
      <c r="P28" s="613">
        <f t="shared" si="5"/>
        <v>52.454376367329772</v>
      </c>
      <c r="Q28" s="613">
        <f t="shared" si="6"/>
        <v>135.67385827827377</v>
      </c>
      <c r="R28" s="545"/>
    </row>
    <row r="29" spans="1:18" ht="15.75" x14ac:dyDescent="0.25">
      <c r="A29" s="610">
        <v>16</v>
      </c>
      <c r="B29" s="661" t="s">
        <v>965</v>
      </c>
      <c r="C29" s="613">
        <v>184.16457257880649</v>
      </c>
      <c r="D29" s="613">
        <v>139.30578006649372</v>
      </c>
      <c r="E29" s="613">
        <f t="shared" si="0"/>
        <v>323.47035264530018</v>
      </c>
      <c r="F29" s="613">
        <v>43.7353519882179</v>
      </c>
      <c r="G29" s="613">
        <v>35.243699161414028</v>
      </c>
      <c r="H29" s="613">
        <f t="shared" si="1"/>
        <v>78.979051149631928</v>
      </c>
      <c r="I29" s="613">
        <v>140.42917019223097</v>
      </c>
      <c r="J29" s="613">
        <v>104.06201656146432</v>
      </c>
      <c r="K29" s="613">
        <f t="shared" si="2"/>
        <v>244.49118675369527</v>
      </c>
      <c r="L29" s="613">
        <v>128.52153005426788</v>
      </c>
      <c r="M29" s="613">
        <v>96.925891799701347</v>
      </c>
      <c r="N29" s="613">
        <f t="shared" si="3"/>
        <v>225.44742185396922</v>
      </c>
      <c r="O29" s="613">
        <f t="shared" si="4"/>
        <v>55.642992126180985</v>
      </c>
      <c r="P29" s="613">
        <f t="shared" si="5"/>
        <v>42.379823923177</v>
      </c>
      <c r="Q29" s="613">
        <f t="shared" si="6"/>
        <v>98.022816049357985</v>
      </c>
      <c r="R29" s="545"/>
    </row>
    <row r="30" spans="1:18" ht="15.75" x14ac:dyDescent="0.25">
      <c r="A30" s="610">
        <v>17</v>
      </c>
      <c r="B30" s="661" t="s">
        <v>966</v>
      </c>
      <c r="C30" s="613">
        <v>698.92653544523375</v>
      </c>
      <c r="D30" s="613">
        <v>499.68624176904035</v>
      </c>
      <c r="E30" s="613">
        <f t="shared" si="0"/>
        <v>1198.612777214274</v>
      </c>
      <c r="F30" s="613">
        <v>165.98088119539159</v>
      </c>
      <c r="G30" s="613">
        <v>126.41824030273288</v>
      </c>
      <c r="H30" s="613">
        <f t="shared" si="1"/>
        <v>292.39912149812449</v>
      </c>
      <c r="I30" s="614">
        <v>532.94546298205933</v>
      </c>
      <c r="J30" s="613">
        <v>373.26777066741795</v>
      </c>
      <c r="K30" s="613">
        <f t="shared" si="2"/>
        <v>906.21323364947727</v>
      </c>
      <c r="L30" s="613">
        <v>487.75454732213342</v>
      </c>
      <c r="M30" s="613">
        <v>347.67067511762616</v>
      </c>
      <c r="N30" s="613">
        <f t="shared" si="3"/>
        <v>835.42522243975964</v>
      </c>
      <c r="O30" s="613">
        <f t="shared" si="4"/>
        <v>211.1717968553175</v>
      </c>
      <c r="P30" s="613">
        <f t="shared" si="5"/>
        <v>152.01533585252469</v>
      </c>
      <c r="Q30" s="613">
        <f t="shared" si="6"/>
        <v>363.18713270784218</v>
      </c>
      <c r="R30" s="545"/>
    </row>
    <row r="31" spans="1:18" ht="15.75" x14ac:dyDescent="0.25">
      <c r="A31" s="610">
        <v>18</v>
      </c>
      <c r="B31" s="662" t="s">
        <v>967</v>
      </c>
      <c r="C31" s="613">
        <v>660.56950032882048</v>
      </c>
      <c r="D31" s="613">
        <v>424.58965232478266</v>
      </c>
      <c r="E31" s="613">
        <f t="shared" si="0"/>
        <v>1085.1591526536031</v>
      </c>
      <c r="F31" s="613">
        <v>156.87186305715588</v>
      </c>
      <c r="G31" s="613">
        <v>107.41916068695296</v>
      </c>
      <c r="H31" s="613">
        <f t="shared" si="1"/>
        <v>264.29102374410883</v>
      </c>
      <c r="I31" s="614">
        <v>503.697456500643</v>
      </c>
      <c r="J31" s="613">
        <v>317.1702955251252</v>
      </c>
      <c r="K31" s="613">
        <f t="shared" si="2"/>
        <v>820.86775202576814</v>
      </c>
      <c r="L31" s="613">
        <v>460.98661485565833</v>
      </c>
      <c r="M31" s="613">
        <v>295.42012313387943</v>
      </c>
      <c r="N31" s="613">
        <f t="shared" si="3"/>
        <v>756.40673798953776</v>
      </c>
      <c r="O31" s="613">
        <f t="shared" si="4"/>
        <v>199.58270470214052</v>
      </c>
      <c r="P31" s="613">
        <f t="shared" si="5"/>
        <v>129.16933307819875</v>
      </c>
      <c r="Q31" s="613">
        <f t="shared" si="6"/>
        <v>328.75203778033926</v>
      </c>
      <c r="R31" s="545"/>
    </row>
    <row r="32" spans="1:18" ht="14.25" customHeight="1" x14ac:dyDescent="0.25">
      <c r="A32" s="610">
        <v>19</v>
      </c>
      <c r="B32" s="663" t="s">
        <v>968</v>
      </c>
      <c r="C32" s="613">
        <v>457.24837316046268</v>
      </c>
      <c r="D32" s="613">
        <v>305.17042447260616</v>
      </c>
      <c r="E32" s="613">
        <f t="shared" si="0"/>
        <v>762.41879763306883</v>
      </c>
      <c r="F32" s="613">
        <v>108.58721775956916</v>
      </c>
      <c r="G32" s="613">
        <v>77.206664561512056</v>
      </c>
      <c r="H32" s="613">
        <f t="shared" si="1"/>
        <v>185.79388232108121</v>
      </c>
      <c r="I32" s="613">
        <v>348.66103027059995</v>
      </c>
      <c r="J32" s="613">
        <v>227.96361895665268</v>
      </c>
      <c r="K32" s="613">
        <f t="shared" si="2"/>
        <v>576.62464922725258</v>
      </c>
      <c r="L32" s="613">
        <v>319.09644569810314</v>
      </c>
      <c r="M32" s="613">
        <v>212.33085611223089</v>
      </c>
      <c r="N32" s="613">
        <f t="shared" si="3"/>
        <v>531.42730181033403</v>
      </c>
      <c r="O32" s="613">
        <f t="shared" si="4"/>
        <v>138.15180233206598</v>
      </c>
      <c r="P32" s="613">
        <f t="shared" si="5"/>
        <v>92.839427405933861</v>
      </c>
      <c r="Q32" s="613">
        <f t="shared" si="6"/>
        <v>230.99122973799984</v>
      </c>
      <c r="R32" s="545"/>
    </row>
    <row r="33" spans="1:18" ht="15.75" customHeight="1" x14ac:dyDescent="0.25">
      <c r="A33" s="610">
        <v>20</v>
      </c>
      <c r="B33" s="661" t="s">
        <v>969</v>
      </c>
      <c r="C33" s="613">
        <v>376.18422825328196</v>
      </c>
      <c r="D33" s="613">
        <v>242.58485500317235</v>
      </c>
      <c r="E33" s="613">
        <f t="shared" si="0"/>
        <v>618.76908325645434</v>
      </c>
      <c r="F33" s="613">
        <v>89.336126947179963</v>
      </c>
      <c r="G33" s="613">
        <v>61.37281343793591</v>
      </c>
      <c r="H33" s="613">
        <f t="shared" si="1"/>
        <v>150.70894038511588</v>
      </c>
      <c r="I33" s="613">
        <v>286.84799835976986</v>
      </c>
      <c r="J33" s="613">
        <v>181.21192951829482</v>
      </c>
      <c r="K33" s="613">
        <f t="shared" si="2"/>
        <v>468.05992787806468</v>
      </c>
      <c r="L33" s="613">
        <v>262.52482722596983</v>
      </c>
      <c r="M33" s="613">
        <v>168.78519611361833</v>
      </c>
      <c r="N33" s="613">
        <f t="shared" si="3"/>
        <v>431.31002333958816</v>
      </c>
      <c r="O33" s="613">
        <f t="shared" si="4"/>
        <v>113.65929808097997</v>
      </c>
      <c r="P33" s="613">
        <f t="shared" si="5"/>
        <v>73.799546842612415</v>
      </c>
      <c r="Q33" s="613">
        <f t="shared" si="6"/>
        <v>187.45884492359238</v>
      </c>
      <c r="R33" s="545"/>
    </row>
    <row r="34" spans="1:18" ht="15.75" customHeight="1" x14ac:dyDescent="0.25">
      <c r="A34" s="610">
        <v>21</v>
      </c>
      <c r="B34" s="663" t="s">
        <v>970</v>
      </c>
      <c r="C34" s="613">
        <v>301.42415879052186</v>
      </c>
      <c r="D34" s="613">
        <v>192.83549094143407</v>
      </c>
      <c r="E34" s="613">
        <f t="shared" si="0"/>
        <v>494.25964973195596</v>
      </c>
      <c r="F34" s="613">
        <v>71.582126235570215</v>
      </c>
      <c r="G34" s="613">
        <v>48.786461172964174</v>
      </c>
      <c r="H34" s="613">
        <f t="shared" si="1"/>
        <v>120.36858740853438</v>
      </c>
      <c r="I34" s="613">
        <v>229.84195006741166</v>
      </c>
      <c r="J34" s="613">
        <v>144.0489407001437</v>
      </c>
      <c r="K34" s="613">
        <f t="shared" si="2"/>
        <v>373.89089076755533</v>
      </c>
      <c r="L34" s="613">
        <v>210.35258595407282</v>
      </c>
      <c r="M34" s="613">
        <v>134.17068495801266</v>
      </c>
      <c r="N34" s="613">
        <f t="shared" si="3"/>
        <v>344.52327091208548</v>
      </c>
      <c r="O34" s="613">
        <f t="shared" si="4"/>
        <v>91.071490348909037</v>
      </c>
      <c r="P34" s="613">
        <f t="shared" si="5"/>
        <v>58.664716915095227</v>
      </c>
      <c r="Q34" s="613">
        <f t="shared" si="6"/>
        <v>149.73620726400426</v>
      </c>
      <c r="R34" s="545"/>
    </row>
    <row r="35" spans="1:18" ht="12.75" customHeight="1" x14ac:dyDescent="0.25">
      <c r="A35" s="610">
        <v>22</v>
      </c>
      <c r="B35" s="661" t="s">
        <v>971</v>
      </c>
      <c r="C35" s="613">
        <v>214.98174400377818</v>
      </c>
      <c r="D35" s="613">
        <v>139.70307561482718</v>
      </c>
      <c r="E35" s="613">
        <f t="shared" si="0"/>
        <v>354.68481961860539</v>
      </c>
      <c r="F35" s="613">
        <v>51.053805373032972</v>
      </c>
      <c r="G35" s="613">
        <v>35.34421304373069</v>
      </c>
      <c r="H35" s="613">
        <f t="shared" si="1"/>
        <v>86.398018416763662</v>
      </c>
      <c r="I35" s="614">
        <v>163.92787979898043</v>
      </c>
      <c r="J35" s="613">
        <v>104.35879804397523</v>
      </c>
      <c r="K35" s="613">
        <f t="shared" si="2"/>
        <v>268.28667784295567</v>
      </c>
      <c r="L35" s="613">
        <v>150.02767517231007</v>
      </c>
      <c r="M35" s="613">
        <v>97.2023212867757</v>
      </c>
      <c r="N35" s="613">
        <f t="shared" si="3"/>
        <v>247.22999645908578</v>
      </c>
      <c r="O35" s="613">
        <f t="shared" si="4"/>
        <v>64.954009999703317</v>
      </c>
      <c r="P35" s="613">
        <f t="shared" si="5"/>
        <v>42.500689800930232</v>
      </c>
      <c r="Q35" s="613">
        <f t="shared" si="6"/>
        <v>107.45469980063355</v>
      </c>
      <c r="R35" s="545"/>
    </row>
    <row r="36" spans="1:18" ht="12.75" customHeight="1" x14ac:dyDescent="0.25">
      <c r="A36" s="610">
        <v>23</v>
      </c>
      <c r="B36" s="661" t="s">
        <v>972</v>
      </c>
      <c r="C36" s="613">
        <v>412.52864257652652</v>
      </c>
      <c r="D36" s="613">
        <v>247.10236944494875</v>
      </c>
      <c r="E36" s="613">
        <f t="shared" si="0"/>
        <v>659.63101202147527</v>
      </c>
      <c r="F36" s="613">
        <v>97.967188453608088</v>
      </c>
      <c r="G36" s="613">
        <v>62.515723085097086</v>
      </c>
      <c r="H36" s="613">
        <f t="shared" si="1"/>
        <v>160.48291153870517</v>
      </c>
      <c r="I36" s="613">
        <v>314.56134123059741</v>
      </c>
      <c r="J36" s="613">
        <v>184.58653222632603</v>
      </c>
      <c r="K36" s="613">
        <f t="shared" si="2"/>
        <v>499.14787345692343</v>
      </c>
      <c r="L36" s="613">
        <v>287.88822732156007</v>
      </c>
      <c r="M36" s="613">
        <v>171.9283831068515</v>
      </c>
      <c r="N36" s="613">
        <f t="shared" si="3"/>
        <v>459.81661042841154</v>
      </c>
      <c r="O36" s="613">
        <f t="shared" si="4"/>
        <v>124.64030236264546</v>
      </c>
      <c r="P36" s="613">
        <f t="shared" si="5"/>
        <v>75.173872204571609</v>
      </c>
      <c r="Q36" s="613">
        <f t="shared" si="6"/>
        <v>199.81417456721707</v>
      </c>
      <c r="R36" s="545"/>
    </row>
    <row r="37" spans="1:18" ht="15.75" x14ac:dyDescent="0.25">
      <c r="A37" s="610">
        <v>24</v>
      </c>
      <c r="B37" s="661" t="s">
        <v>973</v>
      </c>
      <c r="C37" s="613">
        <v>608.43675978343504</v>
      </c>
      <c r="D37" s="613">
        <v>422.85069279070973</v>
      </c>
      <c r="E37" s="613">
        <f t="shared" si="0"/>
        <v>1031.2874525741447</v>
      </c>
      <c r="F37" s="613">
        <v>144.49139418664495</v>
      </c>
      <c r="G37" s="613">
        <v>106.9792122035269</v>
      </c>
      <c r="H37" s="613">
        <f t="shared" si="1"/>
        <v>251.47060639017184</v>
      </c>
      <c r="I37" s="613">
        <v>463.94519909238062</v>
      </c>
      <c r="J37" s="613">
        <v>315.8712852776822</v>
      </c>
      <c r="K37" s="613">
        <f t="shared" si="2"/>
        <v>779.81648437006288</v>
      </c>
      <c r="L37" s="613">
        <v>424.60513557875788</v>
      </c>
      <c r="M37" s="613">
        <v>294.21019341263485</v>
      </c>
      <c r="N37" s="613">
        <f t="shared" si="3"/>
        <v>718.81532899139279</v>
      </c>
      <c r="O37" s="613">
        <f t="shared" si="4"/>
        <v>183.83145770026772</v>
      </c>
      <c r="P37" s="613">
        <f t="shared" si="5"/>
        <v>128.64030406857427</v>
      </c>
      <c r="Q37" s="613">
        <f t="shared" si="6"/>
        <v>312.47176176884199</v>
      </c>
      <c r="R37" s="34"/>
    </row>
    <row r="38" spans="1:18" ht="15.75" x14ac:dyDescent="0.25">
      <c r="A38" s="610">
        <v>25</v>
      </c>
      <c r="B38" s="661" t="s">
        <v>974</v>
      </c>
      <c r="C38" s="613">
        <v>442.37991234083876</v>
      </c>
      <c r="D38" s="613">
        <v>318.09917277028893</v>
      </c>
      <c r="E38" s="613">
        <f t="shared" si="0"/>
        <v>760.47908511112769</v>
      </c>
      <c r="F38" s="613">
        <v>105.05625977800071</v>
      </c>
      <c r="G38" s="613">
        <v>80.477576330712736</v>
      </c>
      <c r="H38" s="613">
        <f t="shared" si="1"/>
        <v>185.53383610871344</v>
      </c>
      <c r="I38" s="613">
        <v>337.32353150143786</v>
      </c>
      <c r="J38" s="613">
        <v>237.62144951350598</v>
      </c>
      <c r="K38" s="613">
        <f t="shared" si="2"/>
        <v>574.94498101494378</v>
      </c>
      <c r="L38" s="613">
        <v>308.72030599147041</v>
      </c>
      <c r="M38" s="613">
        <v>221.32639425866404</v>
      </c>
      <c r="N38" s="613">
        <f t="shared" si="3"/>
        <v>530.04670025013445</v>
      </c>
      <c r="O38" s="613">
        <f t="shared" si="4"/>
        <v>133.65948528796815</v>
      </c>
      <c r="P38" s="613">
        <f t="shared" si="5"/>
        <v>96.772631585554677</v>
      </c>
      <c r="Q38" s="613">
        <f t="shared" si="6"/>
        <v>230.43211687352283</v>
      </c>
      <c r="R38" s="545"/>
    </row>
    <row r="39" spans="1:18" ht="15.75" x14ac:dyDescent="0.25">
      <c r="A39" s="610">
        <v>26</v>
      </c>
      <c r="B39" s="661" t="s">
        <v>975</v>
      </c>
      <c r="C39" s="613">
        <v>97.60233846484229</v>
      </c>
      <c r="D39" s="613">
        <v>57.158843815614254</v>
      </c>
      <c r="E39" s="613">
        <f t="shared" si="0"/>
        <v>154.76118228045655</v>
      </c>
      <c r="F39" s="613">
        <v>23.178576464843331</v>
      </c>
      <c r="G39" s="613">
        <v>14.460915368265402</v>
      </c>
      <c r="H39" s="613">
        <f t="shared" si="1"/>
        <v>37.639491833108735</v>
      </c>
      <c r="I39" s="613">
        <v>74.423735290206238</v>
      </c>
      <c r="J39" s="613">
        <v>42.697902046386446</v>
      </c>
      <c r="K39" s="613">
        <f t="shared" si="2"/>
        <v>117.12163733659268</v>
      </c>
      <c r="L39" s="613">
        <v>68.113001869609349</v>
      </c>
      <c r="M39" s="613">
        <v>39.769863880908666</v>
      </c>
      <c r="N39" s="613">
        <f t="shared" si="3"/>
        <v>107.88286575051802</v>
      </c>
      <c r="O39" s="613">
        <f t="shared" si="4"/>
        <v>29.489309885440221</v>
      </c>
      <c r="P39" s="613">
        <f t="shared" si="5"/>
        <v>17.388953533743184</v>
      </c>
      <c r="Q39" s="613">
        <f t="shared" si="6"/>
        <v>46.878263419183405</v>
      </c>
      <c r="R39" s="545"/>
    </row>
    <row r="40" spans="1:18" ht="15.75" x14ac:dyDescent="0.25">
      <c r="A40" s="610">
        <v>27</v>
      </c>
      <c r="B40" s="661" t="s">
        <v>976</v>
      </c>
      <c r="C40" s="613">
        <v>427.31261240285289</v>
      </c>
      <c r="D40" s="613">
        <v>284.20647341652636</v>
      </c>
      <c r="E40" s="613">
        <f t="shared" si="0"/>
        <v>711.51908581937926</v>
      </c>
      <c r="F40" s="613">
        <v>101.47808153735194</v>
      </c>
      <c r="G40" s="613">
        <v>71.902884747764091</v>
      </c>
      <c r="H40" s="613">
        <f t="shared" si="1"/>
        <v>173.38096628511602</v>
      </c>
      <c r="I40" s="613">
        <v>325.83441392740826</v>
      </c>
      <c r="J40" s="613">
        <v>212.30345739731035</v>
      </c>
      <c r="K40" s="613">
        <f t="shared" si="2"/>
        <v>538.13787132471862</v>
      </c>
      <c r="L40" s="613">
        <v>298.20540394108889</v>
      </c>
      <c r="M40" s="613">
        <v>197.74460096340698</v>
      </c>
      <c r="N40" s="613">
        <f t="shared" si="3"/>
        <v>495.95000490449587</v>
      </c>
      <c r="O40" s="613">
        <f t="shared" si="4"/>
        <v>129.10709152367133</v>
      </c>
      <c r="P40" s="613">
        <f t="shared" si="5"/>
        <v>86.461741181667492</v>
      </c>
      <c r="Q40" s="613">
        <f t="shared" si="6"/>
        <v>215.56883270533882</v>
      </c>
      <c r="R40" s="545"/>
    </row>
    <row r="41" spans="1:18" ht="15.75" x14ac:dyDescent="0.25">
      <c r="A41" s="610">
        <v>28</v>
      </c>
      <c r="B41" s="662" t="s">
        <v>977</v>
      </c>
      <c r="C41" s="613">
        <v>218.06648593946741</v>
      </c>
      <c r="D41" s="613">
        <v>224.40138683167075</v>
      </c>
      <c r="E41" s="613">
        <f t="shared" si="0"/>
        <v>442.46787277113816</v>
      </c>
      <c r="F41" s="613">
        <v>51.786369038568886</v>
      </c>
      <c r="G41" s="613">
        <v>56.772482556893813</v>
      </c>
      <c r="H41" s="613">
        <f t="shared" si="1"/>
        <v>108.5588515954627</v>
      </c>
      <c r="I41" s="613">
        <v>166.28005722496528</v>
      </c>
      <c r="J41" s="613">
        <v>167.62880062655418</v>
      </c>
      <c r="K41" s="613">
        <f t="shared" si="2"/>
        <v>333.90885785151943</v>
      </c>
      <c r="L41" s="613">
        <v>152.18040057354159</v>
      </c>
      <c r="M41" s="613">
        <v>156.1335396806044</v>
      </c>
      <c r="N41" s="613">
        <f t="shared" si="3"/>
        <v>308.31394025414602</v>
      </c>
      <c r="O41" s="613">
        <f t="shared" si="4"/>
        <v>65.886025689992579</v>
      </c>
      <c r="P41" s="613">
        <f t="shared" si="5"/>
        <v>68.267743502843587</v>
      </c>
      <c r="Q41" s="613">
        <f t="shared" si="6"/>
        <v>134.15376919283617</v>
      </c>
      <c r="R41" s="545"/>
    </row>
    <row r="42" spans="1:18" ht="15.75" x14ac:dyDescent="0.25">
      <c r="A42" s="610">
        <v>29</v>
      </c>
      <c r="B42" s="661" t="s">
        <v>978</v>
      </c>
      <c r="C42" s="613">
        <v>1363.6971374296979</v>
      </c>
      <c r="D42" s="613">
        <v>930.26774379274809</v>
      </c>
      <c r="E42" s="613">
        <f t="shared" si="0"/>
        <v>2293.9648812224459</v>
      </c>
      <c r="F42" s="613">
        <v>323.85042071700019</v>
      </c>
      <c r="G42" s="613">
        <v>235.35331043801258</v>
      </c>
      <c r="H42" s="613">
        <f t="shared" si="1"/>
        <v>559.20373115501275</v>
      </c>
      <c r="I42" s="613">
        <v>1039.8463435242227</v>
      </c>
      <c r="J42" s="613">
        <v>694.91400367558026</v>
      </c>
      <c r="K42" s="613">
        <f t="shared" si="2"/>
        <v>1734.7603471998029</v>
      </c>
      <c r="L42" s="613">
        <v>951.67295304905622</v>
      </c>
      <c r="M42" s="613">
        <v>647.25979522579394</v>
      </c>
      <c r="N42" s="613">
        <f t="shared" si="3"/>
        <v>1598.9327482748502</v>
      </c>
      <c r="O42" s="613">
        <f t="shared" si="4"/>
        <v>412.02381119216659</v>
      </c>
      <c r="P42" s="613">
        <f t="shared" si="5"/>
        <v>283.00751888779894</v>
      </c>
      <c r="Q42" s="613">
        <f t="shared" si="6"/>
        <v>695.03133007996553</v>
      </c>
      <c r="R42" s="545"/>
    </row>
    <row r="43" spans="1:18" ht="15.75" x14ac:dyDescent="0.25">
      <c r="A43" s="610">
        <v>30</v>
      </c>
      <c r="B43" s="661" t="s">
        <v>979</v>
      </c>
      <c r="C43" s="613">
        <v>468.96018481605898</v>
      </c>
      <c r="D43" s="613">
        <v>296.51150229349889</v>
      </c>
      <c r="E43" s="613">
        <f t="shared" si="0"/>
        <v>765.47168710955793</v>
      </c>
      <c r="F43" s="613">
        <v>111.36853556681478</v>
      </c>
      <c r="G43" s="613">
        <v>75.015998472876788</v>
      </c>
      <c r="H43" s="613">
        <f t="shared" si="1"/>
        <v>186.38453403969157</v>
      </c>
      <c r="I43" s="613">
        <v>357.59152091390382</v>
      </c>
      <c r="J43" s="613">
        <v>221.49536686562965</v>
      </c>
      <c r="K43" s="613">
        <f t="shared" si="2"/>
        <v>579.08688777953353</v>
      </c>
      <c r="L43" s="613">
        <v>327.2696786527776</v>
      </c>
      <c r="M43" s="613">
        <v>206.30616888221371</v>
      </c>
      <c r="N43" s="613">
        <f t="shared" si="3"/>
        <v>533.57584753499134</v>
      </c>
      <c r="O43" s="613">
        <f t="shared" si="4"/>
        <v>141.69037782794101</v>
      </c>
      <c r="P43" s="613">
        <f t="shared" si="5"/>
        <v>90.205196456292725</v>
      </c>
      <c r="Q43" s="613">
        <f t="shared" si="6"/>
        <v>231.89557428423373</v>
      </c>
      <c r="R43" s="545"/>
    </row>
    <row r="44" spans="1:18" ht="15.75" x14ac:dyDescent="0.25">
      <c r="A44" s="610">
        <v>31</v>
      </c>
      <c r="B44" s="661" t="s">
        <v>980</v>
      </c>
      <c r="C44" s="613">
        <v>253.5067059463712</v>
      </c>
      <c r="D44" s="613">
        <v>163.40439470008064</v>
      </c>
      <c r="E44" s="613">
        <f t="shared" si="0"/>
        <v>416.91110064645181</v>
      </c>
      <c r="F44" s="613">
        <v>60.202702727712904</v>
      </c>
      <c r="G44" s="613">
        <v>41.340533937024823</v>
      </c>
      <c r="H44" s="613">
        <f t="shared" si="1"/>
        <v>101.54323666473772</v>
      </c>
      <c r="I44" s="613">
        <v>193.30393384417738</v>
      </c>
      <c r="J44" s="613">
        <v>122.06378528858866</v>
      </c>
      <c r="K44" s="613">
        <f t="shared" si="2"/>
        <v>315.36771913276607</v>
      </c>
      <c r="L44" s="613">
        <v>176.91279745621605</v>
      </c>
      <c r="M44" s="613">
        <v>113.69317678516876</v>
      </c>
      <c r="N44" s="613">
        <f t="shared" si="3"/>
        <v>290.60597424138484</v>
      </c>
      <c r="O44" s="613">
        <f t="shared" si="4"/>
        <v>76.593839115674228</v>
      </c>
      <c r="P44" s="613">
        <f t="shared" si="5"/>
        <v>49.711142440444718</v>
      </c>
      <c r="Q44" s="613">
        <f t="shared" si="6"/>
        <v>126.30498155611895</v>
      </c>
      <c r="R44" s="545"/>
    </row>
    <row r="45" spans="1:18" ht="15.75" x14ac:dyDescent="0.25">
      <c r="A45" s="610">
        <v>32</v>
      </c>
      <c r="B45" s="661" t="s">
        <v>981</v>
      </c>
      <c r="C45" s="613">
        <v>828.62237909804765</v>
      </c>
      <c r="D45" s="613">
        <v>536.19010227361787</v>
      </c>
      <c r="E45" s="613">
        <f t="shared" si="0"/>
        <v>1364.8124813716654</v>
      </c>
      <c r="F45" s="613">
        <v>196.781014435662</v>
      </c>
      <c r="G45" s="613">
        <v>135.65354322583815</v>
      </c>
      <c r="H45" s="613">
        <f t="shared" si="1"/>
        <v>332.43455766150015</v>
      </c>
      <c r="I45" s="613">
        <v>631.84113790212223</v>
      </c>
      <c r="J45" s="613">
        <v>400.53631138820884</v>
      </c>
      <c r="K45" s="613">
        <f t="shared" si="2"/>
        <v>1032.377449290331</v>
      </c>
      <c r="L45" s="613">
        <v>578.26439964894826</v>
      </c>
      <c r="M45" s="613">
        <v>373.06925679779204</v>
      </c>
      <c r="N45" s="613">
        <f t="shared" si="3"/>
        <v>951.33365644674029</v>
      </c>
      <c r="O45" s="613">
        <f t="shared" si="4"/>
        <v>250.35775268883594</v>
      </c>
      <c r="P45" s="613">
        <f t="shared" si="5"/>
        <v>163.12059781625499</v>
      </c>
      <c r="Q45" s="613">
        <f t="shared" si="6"/>
        <v>413.47835050509093</v>
      </c>
      <c r="R45" s="545"/>
    </row>
    <row r="46" spans="1:18" ht="15.75" x14ac:dyDescent="0.25">
      <c r="A46" s="610">
        <v>33</v>
      </c>
      <c r="B46" s="661" t="s">
        <v>982</v>
      </c>
      <c r="C46" s="613">
        <v>481.85658989850066</v>
      </c>
      <c r="D46" s="613">
        <v>382.1174558784582</v>
      </c>
      <c r="E46" s="613">
        <f t="shared" si="0"/>
        <v>863.97404577695886</v>
      </c>
      <c r="F46" s="613">
        <v>114.43117029490222</v>
      </c>
      <c r="G46" s="613">
        <v>96.67389718414465</v>
      </c>
      <c r="H46" s="613">
        <f t="shared" si="1"/>
        <v>211.10506747904685</v>
      </c>
      <c r="I46" s="613">
        <v>367.42528773903621</v>
      </c>
      <c r="J46" s="613">
        <v>285.44338219899083</v>
      </c>
      <c r="K46" s="613">
        <f t="shared" si="2"/>
        <v>652.8686699380271</v>
      </c>
      <c r="L46" s="613">
        <v>336.26959481572902</v>
      </c>
      <c r="M46" s="613">
        <v>265.86890483348202</v>
      </c>
      <c r="N46" s="613">
        <f t="shared" si="3"/>
        <v>602.1384996492111</v>
      </c>
      <c r="O46" s="613">
        <f t="shared" si="4"/>
        <v>145.58686321820943</v>
      </c>
      <c r="P46" s="613">
        <f t="shared" si="5"/>
        <v>116.24837454965348</v>
      </c>
      <c r="Q46" s="613">
        <f t="shared" si="6"/>
        <v>261.83523776786291</v>
      </c>
      <c r="R46" s="545"/>
    </row>
    <row r="47" spans="1:18" x14ac:dyDescent="0.2">
      <c r="A47" s="665" t="s">
        <v>19</v>
      </c>
      <c r="B47" s="614"/>
      <c r="C47" s="666">
        <f t="shared" ref="C47:P47" si="7">SUM(C14:C46)</f>
        <v>17378.539999999997</v>
      </c>
      <c r="D47" s="666">
        <f t="shared" si="7"/>
        <v>11585.693333333336</v>
      </c>
      <c r="E47" s="666">
        <f t="shared" si="7"/>
        <v>28964.233333333337</v>
      </c>
      <c r="F47" s="666">
        <f t="shared" si="7"/>
        <v>4127.0508942000015</v>
      </c>
      <c r="G47" s="666">
        <f t="shared" si="7"/>
        <v>2931.1252571250002</v>
      </c>
      <c r="H47" s="666">
        <f t="shared" si="7"/>
        <v>7058.176151325004</v>
      </c>
      <c r="I47" s="666">
        <f t="shared" si="7"/>
        <v>13251.484350000002</v>
      </c>
      <c r="J47" s="666">
        <f t="shared" si="7"/>
        <v>8654.5627249200024</v>
      </c>
      <c r="K47" s="666">
        <f t="shared" si="7"/>
        <v>21906.047074920007</v>
      </c>
      <c r="L47" s="666">
        <f t="shared" si="7"/>
        <v>12127.829579999947</v>
      </c>
      <c r="M47" s="666">
        <f t="shared" si="7"/>
        <v>8061.0700999999954</v>
      </c>
      <c r="N47" s="666">
        <f t="shared" si="7"/>
        <v>20188.899679999948</v>
      </c>
      <c r="O47" s="666">
        <f t="shared" si="7"/>
        <v>5250.7056642000543</v>
      </c>
      <c r="P47" s="666">
        <f t="shared" si="7"/>
        <v>3524.6178820450045</v>
      </c>
      <c r="Q47" s="613">
        <f t="shared" ref="Q47" si="8">O47+P47</f>
        <v>8775.3235462450593</v>
      </c>
      <c r="R47" s="545"/>
    </row>
    <row r="48" spans="1:18" x14ac:dyDescent="0.2">
      <c r="A48" s="545"/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</row>
    <row r="49" spans="1:18" x14ac:dyDescent="0.2">
      <c r="A49" s="545"/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</row>
    <row r="50" spans="1:18" x14ac:dyDescent="0.2">
      <c r="A50" s="545"/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</row>
    <row r="51" spans="1:18" x14ac:dyDescent="0.2">
      <c r="A51" s="545"/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545"/>
    </row>
    <row r="52" spans="1:18" x14ac:dyDescent="0.2">
      <c r="A52" s="545"/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</row>
    <row r="53" spans="1:18" x14ac:dyDescent="0.2">
      <c r="A53" s="545"/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</row>
    <row r="54" spans="1:18" x14ac:dyDescent="0.2">
      <c r="A54" s="545"/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</row>
    <row r="55" spans="1:18" x14ac:dyDescent="0.2">
      <c r="A55" s="545"/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</row>
    <row r="56" spans="1:18" x14ac:dyDescent="0.2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</row>
    <row r="57" spans="1:18" x14ac:dyDescent="0.2">
      <c r="A57" s="545"/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</row>
    <row r="58" spans="1:18" x14ac:dyDescent="0.2">
      <c r="A58" s="545"/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</row>
    <row r="59" spans="1:18" x14ac:dyDescent="0.2">
      <c r="A59" s="545"/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</row>
    <row r="60" spans="1:18" x14ac:dyDescent="0.2">
      <c r="A60" s="545"/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</row>
    <row r="61" spans="1:18" x14ac:dyDescent="0.2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</row>
    <row r="62" spans="1:18" x14ac:dyDescent="0.2">
      <c r="A62" s="545"/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</row>
    <row r="63" spans="1:18" x14ac:dyDescent="0.2">
      <c r="A63" s="545"/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</row>
    <row r="64" spans="1:18" x14ac:dyDescent="0.2">
      <c r="A64" s="545"/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545"/>
      <c r="R64" s="545"/>
    </row>
    <row r="65" spans="1:18" x14ac:dyDescent="0.2">
      <c r="A65" s="545"/>
      <c r="B65" s="545"/>
      <c r="C65" s="545"/>
      <c r="D65" s="545"/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</row>
    <row r="66" spans="1:18" x14ac:dyDescent="0.2">
      <c r="A66" s="545"/>
      <c r="B66" s="545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45"/>
      <c r="O66" s="545"/>
      <c r="P66" s="545"/>
      <c r="Q66" s="545"/>
      <c r="R66" s="545"/>
    </row>
    <row r="67" spans="1:18" x14ac:dyDescent="0.2">
      <c r="A67" s="545"/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</row>
    <row r="68" spans="1:18" x14ac:dyDescent="0.2">
      <c r="A68" s="545"/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</row>
    <row r="69" spans="1:18" x14ac:dyDescent="0.2">
      <c r="A69" s="545"/>
      <c r="B69" s="545"/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</row>
    <row r="70" spans="1:18" x14ac:dyDescent="0.2">
      <c r="A70" s="545"/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</row>
    <row r="71" spans="1:18" x14ac:dyDescent="0.2">
      <c r="A71" s="545"/>
      <c r="B71" s="545"/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</row>
    <row r="72" spans="1:18" x14ac:dyDescent="0.2">
      <c r="A72" s="545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</row>
    <row r="73" spans="1:18" x14ac:dyDescent="0.2">
      <c r="A73" s="545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</row>
    <row r="74" spans="1:18" x14ac:dyDescent="0.2">
      <c r="A74" s="545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</row>
    <row r="75" spans="1:18" x14ac:dyDescent="0.2">
      <c r="A75" s="545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</row>
    <row r="76" spans="1:18" x14ac:dyDescent="0.2">
      <c r="A76" s="545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</row>
    <row r="77" spans="1:18" x14ac:dyDescent="0.2">
      <c r="A77" s="545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</row>
    <row r="78" spans="1:18" x14ac:dyDescent="0.2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</row>
    <row r="79" spans="1:18" x14ac:dyDescent="0.2">
      <c r="A79" s="545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</row>
    <row r="80" spans="1:18" x14ac:dyDescent="0.2">
      <c r="A80" s="545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</row>
    <row r="81" spans="1:18" x14ac:dyDescent="0.2">
      <c r="A81" s="545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</row>
    <row r="82" spans="1:18" x14ac:dyDescent="0.2">
      <c r="A82" s="545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</row>
    <row r="83" spans="1:18" x14ac:dyDescent="0.2">
      <c r="A83" s="545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</row>
    <row r="84" spans="1:18" x14ac:dyDescent="0.2">
      <c r="A84" s="545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</row>
    <row r="85" spans="1:18" x14ac:dyDescent="0.2">
      <c r="A85" s="545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</row>
    <row r="86" spans="1:18" x14ac:dyDescent="0.2">
      <c r="A86" s="545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</row>
    <row r="87" spans="1:18" x14ac:dyDescent="0.2">
      <c r="A87" s="545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</row>
    <row r="88" spans="1:18" x14ac:dyDescent="0.2">
      <c r="A88" s="545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  <c r="Q88" s="545"/>
      <c r="R88" s="545"/>
    </row>
    <row r="89" spans="1:18" x14ac:dyDescent="0.2">
      <c r="A89" s="545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</row>
    <row r="90" spans="1:18" x14ac:dyDescent="0.2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</row>
    <row r="91" spans="1:18" x14ac:dyDescent="0.2">
      <c r="A91" s="545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</row>
    <row r="92" spans="1:18" x14ac:dyDescent="0.2">
      <c r="A92" s="545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</row>
    <row r="93" spans="1:18" x14ac:dyDescent="0.2">
      <c r="A93" s="545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</row>
    <row r="94" spans="1:18" x14ac:dyDescent="0.2">
      <c r="A94" s="545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</row>
    <row r="95" spans="1:18" x14ac:dyDescent="0.2">
      <c r="A95" s="545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</row>
    <row r="96" spans="1:18" x14ac:dyDescent="0.2">
      <c r="A96" s="545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545"/>
    </row>
    <row r="97" spans="1:18" x14ac:dyDescent="0.2">
      <c r="A97" s="545"/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</row>
    <row r="98" spans="1:18" x14ac:dyDescent="0.2">
      <c r="A98" s="545"/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545"/>
    </row>
    <row r="99" spans="1:18" x14ac:dyDescent="0.2">
      <c r="A99" s="545"/>
      <c r="B99" s="545"/>
      <c r="C99" s="545"/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</row>
    <row r="100" spans="1:18" x14ac:dyDescent="0.2">
      <c r="A100" s="545"/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</row>
    <row r="101" spans="1:18" x14ac:dyDescent="0.2">
      <c r="A101" s="545"/>
      <c r="B101" s="545"/>
      <c r="C101" s="545"/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</row>
    <row r="102" spans="1:18" x14ac:dyDescent="0.2">
      <c r="A102" s="545"/>
      <c r="B102" s="5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</row>
    <row r="103" spans="1:18" x14ac:dyDescent="0.2">
      <c r="A103" s="545"/>
      <c r="B103" s="545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</row>
    <row r="104" spans="1:18" x14ac:dyDescent="0.2">
      <c r="A104" s="545"/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</row>
    <row r="105" spans="1:18" x14ac:dyDescent="0.2">
      <c r="A105" s="545"/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</row>
    <row r="106" spans="1:18" x14ac:dyDescent="0.2">
      <c r="A106" s="545"/>
      <c r="B106" s="545"/>
      <c r="C106" s="545"/>
      <c r="D106" s="545"/>
      <c r="E106" s="545"/>
      <c r="F106" s="545"/>
      <c r="G106" s="545"/>
      <c r="H106" s="545"/>
      <c r="I106" s="545"/>
      <c r="J106" s="545"/>
      <c r="K106" s="545"/>
      <c r="L106" s="545"/>
      <c r="M106" s="545"/>
      <c r="N106" s="545"/>
      <c r="O106" s="545"/>
      <c r="P106" s="545"/>
      <c r="Q106" s="545"/>
      <c r="R106" s="545"/>
    </row>
    <row r="107" spans="1:18" x14ac:dyDescent="0.2">
      <c r="A107" s="545"/>
      <c r="B107" s="545"/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</row>
    <row r="108" spans="1:18" x14ac:dyDescent="0.2">
      <c r="A108" s="545"/>
      <c r="B108" s="545"/>
      <c r="C108" s="545"/>
      <c r="D108" s="545"/>
      <c r="E108" s="545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</row>
    <row r="109" spans="1:18" x14ac:dyDescent="0.2">
      <c r="A109" s="545"/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</row>
    <row r="110" spans="1:18" x14ac:dyDescent="0.2">
      <c r="A110" s="545"/>
      <c r="B110" s="545"/>
      <c r="C110" s="545"/>
      <c r="D110" s="545"/>
      <c r="E110" s="545"/>
      <c r="F110" s="545"/>
      <c r="G110" s="545"/>
      <c r="H110" s="545"/>
      <c r="I110" s="545"/>
      <c r="J110" s="545"/>
      <c r="K110" s="545"/>
      <c r="L110" s="545"/>
      <c r="M110" s="545"/>
      <c r="N110" s="545"/>
      <c r="O110" s="545"/>
      <c r="P110" s="545"/>
      <c r="Q110" s="545"/>
      <c r="R110" s="545"/>
    </row>
    <row r="111" spans="1:18" x14ac:dyDescent="0.2">
      <c r="A111" s="545"/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</row>
    <row r="112" spans="1:18" x14ac:dyDescent="0.2">
      <c r="A112" s="545"/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545"/>
      <c r="M112" s="545"/>
      <c r="N112" s="545"/>
      <c r="O112" s="545"/>
      <c r="P112" s="545"/>
      <c r="Q112" s="545"/>
      <c r="R112" s="545"/>
    </row>
    <row r="113" spans="1:18" x14ac:dyDescent="0.2">
      <c r="A113" s="545"/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5"/>
      <c r="Q113" s="545"/>
      <c r="R113" s="545"/>
    </row>
    <row r="114" spans="1:18" x14ac:dyDescent="0.2">
      <c r="A114" s="545"/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  <c r="Q114" s="545"/>
      <c r="R114" s="545"/>
    </row>
    <row r="115" spans="1:18" x14ac:dyDescent="0.2">
      <c r="A115" s="545"/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</row>
    <row r="116" spans="1:18" x14ac:dyDescent="0.2">
      <c r="A116" s="545"/>
      <c r="B116" s="545"/>
      <c r="C116" s="545"/>
      <c r="D116" s="545"/>
      <c r="E116" s="545"/>
      <c r="F116" s="545"/>
      <c r="G116" s="545"/>
      <c r="H116" s="545"/>
      <c r="I116" s="545"/>
      <c r="J116" s="545"/>
      <c r="K116" s="545"/>
      <c r="L116" s="545"/>
      <c r="M116" s="545"/>
      <c r="N116" s="545"/>
      <c r="O116" s="545"/>
      <c r="P116" s="545"/>
      <c r="Q116" s="545"/>
      <c r="R116" s="545"/>
    </row>
    <row r="117" spans="1:18" x14ac:dyDescent="0.2">
      <c r="A117" s="545"/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</row>
    <row r="118" spans="1:18" x14ac:dyDescent="0.2">
      <c r="A118" s="545"/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</row>
    <row r="119" spans="1:18" x14ac:dyDescent="0.2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</row>
    <row r="120" spans="1:18" x14ac:dyDescent="0.2">
      <c r="A120" s="545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</row>
    <row r="121" spans="1:18" x14ac:dyDescent="0.2">
      <c r="A121" s="545"/>
      <c r="B121" s="5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</row>
    <row r="122" spans="1:18" x14ac:dyDescent="0.2">
      <c r="A122" s="545"/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  <c r="M122" s="545"/>
      <c r="N122" s="545"/>
      <c r="O122" s="545"/>
      <c r="P122" s="545"/>
      <c r="Q122" s="545"/>
      <c r="R122" s="545"/>
    </row>
    <row r="123" spans="1:18" x14ac:dyDescent="0.2">
      <c r="A123" s="545"/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  <c r="N123" s="545"/>
      <c r="O123" s="545"/>
      <c r="P123" s="545"/>
      <c r="Q123" s="545"/>
      <c r="R123" s="545"/>
    </row>
    <row r="124" spans="1:18" x14ac:dyDescent="0.2">
      <c r="A124" s="545"/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  <c r="M124" s="545"/>
      <c r="N124" s="545"/>
      <c r="O124" s="545"/>
      <c r="P124" s="545"/>
      <c r="Q124" s="545"/>
      <c r="R124" s="545"/>
    </row>
    <row r="125" spans="1:18" x14ac:dyDescent="0.2">
      <c r="A125" s="545"/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</row>
    <row r="126" spans="1:18" x14ac:dyDescent="0.2">
      <c r="A126" s="545"/>
      <c r="B126" s="545"/>
      <c r="C126" s="545"/>
      <c r="D126" s="545"/>
      <c r="E126" s="545"/>
      <c r="F126" s="545"/>
      <c r="G126" s="545"/>
      <c r="H126" s="545"/>
      <c r="I126" s="545"/>
      <c r="J126" s="545"/>
      <c r="K126" s="545"/>
      <c r="L126" s="545"/>
      <c r="M126" s="545"/>
      <c r="N126" s="545"/>
      <c r="O126" s="545"/>
      <c r="P126" s="545"/>
      <c r="Q126" s="545"/>
      <c r="R126" s="545"/>
    </row>
    <row r="127" spans="1:18" x14ac:dyDescent="0.2">
      <c r="A127" s="545"/>
      <c r="B127" s="545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</row>
    <row r="128" spans="1:18" x14ac:dyDescent="0.2">
      <c r="A128" s="545"/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5"/>
      <c r="R128" s="545"/>
    </row>
    <row r="129" spans="1:18" x14ac:dyDescent="0.2">
      <c r="A129" s="545"/>
      <c r="B129" s="545"/>
      <c r="C129" s="545"/>
      <c r="D129" s="545"/>
      <c r="E129" s="545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</row>
    <row r="130" spans="1:18" x14ac:dyDescent="0.2">
      <c r="A130" s="545"/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  <c r="N130" s="545"/>
      <c r="O130" s="545"/>
      <c r="P130" s="545"/>
      <c r="Q130" s="545"/>
      <c r="R130" s="545"/>
    </row>
    <row r="131" spans="1:18" x14ac:dyDescent="0.2">
      <c r="A131" s="545"/>
      <c r="B131" s="545"/>
      <c r="C131" s="545"/>
      <c r="D131" s="545"/>
      <c r="E131" s="545"/>
      <c r="F131" s="545"/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  <c r="Q131" s="545"/>
      <c r="R131" s="545"/>
    </row>
    <row r="132" spans="1:18" x14ac:dyDescent="0.2">
      <c r="A132" s="545"/>
      <c r="B132" s="545"/>
      <c r="C132" s="545"/>
      <c r="D132" s="545"/>
      <c r="E132" s="545"/>
      <c r="F132" s="545"/>
      <c r="G132" s="545"/>
      <c r="H132" s="545"/>
      <c r="I132" s="545"/>
      <c r="J132" s="545"/>
      <c r="K132" s="545"/>
      <c r="L132" s="545"/>
      <c r="M132" s="545"/>
      <c r="N132" s="545"/>
      <c r="O132" s="545"/>
      <c r="P132" s="545"/>
      <c r="Q132" s="545"/>
      <c r="R132" s="545"/>
    </row>
    <row r="133" spans="1:18" x14ac:dyDescent="0.2">
      <c r="A133" s="545"/>
      <c r="B133" s="545"/>
      <c r="C133" s="545"/>
      <c r="D133" s="545"/>
      <c r="E133" s="545"/>
      <c r="F133" s="545"/>
      <c r="G133" s="545"/>
      <c r="H133" s="545"/>
      <c r="I133" s="545"/>
      <c r="J133" s="545"/>
      <c r="K133" s="545"/>
      <c r="L133" s="545"/>
      <c r="M133" s="545"/>
      <c r="N133" s="545"/>
      <c r="O133" s="545"/>
      <c r="P133" s="545"/>
      <c r="Q133" s="545"/>
      <c r="R133" s="545"/>
    </row>
    <row r="134" spans="1:18" x14ac:dyDescent="0.2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</row>
    <row r="135" spans="1:18" x14ac:dyDescent="0.2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</row>
    <row r="136" spans="1:18" x14ac:dyDescent="0.2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</row>
    <row r="137" spans="1:18" x14ac:dyDescent="0.2">
      <c r="A137" s="545"/>
      <c r="B137" s="545"/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</row>
    <row r="138" spans="1:18" x14ac:dyDescent="0.2">
      <c r="A138" s="545"/>
      <c r="B138" s="545"/>
      <c r="C138" s="545"/>
      <c r="D138" s="545"/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</row>
    <row r="139" spans="1:18" x14ac:dyDescent="0.2">
      <c r="A139" s="545"/>
      <c r="B139" s="545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</row>
    <row r="140" spans="1:18" x14ac:dyDescent="0.2">
      <c r="A140" s="545"/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</row>
    <row r="141" spans="1:18" x14ac:dyDescent="0.2">
      <c r="A141" s="545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545"/>
      <c r="N141" s="545"/>
      <c r="O141" s="545"/>
      <c r="P141" s="545"/>
      <c r="Q141" s="545"/>
      <c r="R141" s="545"/>
    </row>
    <row r="142" spans="1:18" x14ac:dyDescent="0.2">
      <c r="A142" s="545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</row>
    <row r="143" spans="1:18" x14ac:dyDescent="0.2">
      <c r="A143" s="545"/>
      <c r="B143" s="545"/>
      <c r="C143" s="545"/>
      <c r="D143" s="545"/>
      <c r="E143" s="545"/>
      <c r="F143" s="545"/>
      <c r="G143" s="545"/>
      <c r="H143" s="545"/>
      <c r="I143" s="545"/>
      <c r="J143" s="545"/>
      <c r="K143" s="545"/>
      <c r="L143" s="545"/>
      <c r="M143" s="545"/>
      <c r="N143" s="545"/>
      <c r="O143" s="545"/>
      <c r="P143" s="545"/>
      <c r="Q143" s="545"/>
      <c r="R143" s="545"/>
    </row>
    <row r="144" spans="1:18" x14ac:dyDescent="0.2">
      <c r="A144" s="545"/>
      <c r="B144" s="545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</row>
    <row r="145" spans="1:18" x14ac:dyDescent="0.2">
      <c r="A145" s="545"/>
      <c r="B145" s="545"/>
      <c r="C145" s="545"/>
      <c r="D145" s="545"/>
      <c r="E145" s="545"/>
      <c r="F145" s="545"/>
      <c r="G145" s="545"/>
      <c r="H145" s="545"/>
      <c r="I145" s="545"/>
      <c r="J145" s="545"/>
      <c r="K145" s="545"/>
      <c r="L145" s="545"/>
      <c r="M145" s="545"/>
      <c r="N145" s="545"/>
      <c r="O145" s="545"/>
      <c r="P145" s="545"/>
      <c r="Q145" s="545"/>
      <c r="R145" s="545"/>
    </row>
    <row r="146" spans="1:18" x14ac:dyDescent="0.2">
      <c r="A146" s="545"/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  <c r="M146" s="545"/>
      <c r="N146" s="545"/>
      <c r="O146" s="545"/>
      <c r="P146" s="545"/>
      <c r="Q146" s="545"/>
      <c r="R146" s="545"/>
    </row>
    <row r="147" spans="1:18" x14ac:dyDescent="0.2">
      <c r="A147" s="545"/>
      <c r="B147" s="545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545"/>
      <c r="N147" s="545"/>
      <c r="O147" s="545"/>
      <c r="P147" s="545"/>
      <c r="Q147" s="545"/>
      <c r="R147" s="545"/>
    </row>
    <row r="148" spans="1:18" x14ac:dyDescent="0.2">
      <c r="A148" s="545"/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5"/>
      <c r="N148" s="545"/>
      <c r="O148" s="545"/>
      <c r="P148" s="545"/>
      <c r="Q148" s="545"/>
      <c r="R148" s="545"/>
    </row>
    <row r="149" spans="1:18" x14ac:dyDescent="0.2">
      <c r="A149" s="545"/>
      <c r="B149" s="545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  <c r="M149" s="545"/>
      <c r="N149" s="545"/>
      <c r="O149" s="545"/>
      <c r="P149" s="545"/>
      <c r="Q149" s="545"/>
      <c r="R149" s="545"/>
    </row>
    <row r="150" spans="1:18" x14ac:dyDescent="0.2">
      <c r="A150" s="545"/>
      <c r="B150" s="545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  <c r="M150" s="545"/>
      <c r="N150" s="545"/>
      <c r="O150" s="545"/>
      <c r="P150" s="545"/>
      <c r="Q150" s="545"/>
      <c r="R150" s="545"/>
    </row>
    <row r="151" spans="1:18" x14ac:dyDescent="0.2">
      <c r="A151" s="545"/>
      <c r="B151" s="545"/>
      <c r="C151" s="545"/>
      <c r="D151" s="545"/>
      <c r="E151" s="545"/>
      <c r="F151" s="545"/>
      <c r="G151" s="545"/>
      <c r="H151" s="545"/>
      <c r="I151" s="545"/>
      <c r="J151" s="545"/>
      <c r="K151" s="545"/>
      <c r="L151" s="545"/>
      <c r="M151" s="545"/>
      <c r="N151" s="545"/>
      <c r="O151" s="545"/>
      <c r="P151" s="545"/>
      <c r="Q151" s="545"/>
      <c r="R151" s="545"/>
    </row>
    <row r="152" spans="1:18" x14ac:dyDescent="0.2">
      <c r="A152" s="545"/>
      <c r="B152" s="5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  <c r="M152" s="545"/>
      <c r="N152" s="545"/>
      <c r="O152" s="545"/>
      <c r="P152" s="545"/>
      <c r="Q152" s="545"/>
      <c r="R152" s="545"/>
    </row>
    <row r="153" spans="1:18" x14ac:dyDescent="0.2">
      <c r="A153" s="545"/>
      <c r="B153" s="545"/>
      <c r="C153" s="545"/>
      <c r="D153" s="545"/>
      <c r="E153" s="545"/>
      <c r="F153" s="545"/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</row>
    <row r="154" spans="1:18" x14ac:dyDescent="0.2">
      <c r="A154" s="545"/>
      <c r="B154" s="545"/>
      <c r="C154" s="545"/>
      <c r="D154" s="545"/>
      <c r="E154" s="545"/>
      <c r="F154" s="545"/>
      <c r="G154" s="545"/>
      <c r="H154" s="545"/>
      <c r="I154" s="545"/>
      <c r="J154" s="545"/>
      <c r="K154" s="545"/>
      <c r="L154" s="545"/>
      <c r="M154" s="545"/>
      <c r="N154" s="545"/>
      <c r="O154" s="545"/>
      <c r="P154" s="545"/>
      <c r="Q154" s="545"/>
      <c r="R154" s="545"/>
    </row>
    <row r="155" spans="1:18" x14ac:dyDescent="0.2">
      <c r="A155" s="545"/>
      <c r="B155" s="545"/>
      <c r="C155" s="545"/>
      <c r="D155" s="545"/>
      <c r="E155" s="545"/>
      <c r="F155" s="545"/>
      <c r="G155" s="545"/>
      <c r="H155" s="545"/>
      <c r="I155" s="545"/>
      <c r="J155" s="545"/>
      <c r="K155" s="545"/>
      <c r="L155" s="545"/>
      <c r="M155" s="545"/>
      <c r="N155" s="545"/>
      <c r="O155" s="545"/>
      <c r="P155" s="545"/>
      <c r="Q155" s="545"/>
      <c r="R155" s="545"/>
    </row>
    <row r="156" spans="1:18" x14ac:dyDescent="0.2">
      <c r="A156" s="545"/>
      <c r="B156" s="545"/>
      <c r="C156" s="545"/>
      <c r="D156" s="545"/>
      <c r="E156" s="545"/>
      <c r="F156" s="545"/>
      <c r="G156" s="545"/>
      <c r="H156" s="545"/>
      <c r="I156" s="545"/>
      <c r="J156" s="545"/>
      <c r="K156" s="545"/>
      <c r="L156" s="545"/>
      <c r="M156" s="545"/>
      <c r="N156" s="545"/>
      <c r="O156" s="545"/>
      <c r="P156" s="545"/>
      <c r="Q156" s="545"/>
      <c r="R156" s="545"/>
    </row>
    <row r="157" spans="1:18" x14ac:dyDescent="0.2">
      <c r="A157" s="545"/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545"/>
      <c r="N157" s="545"/>
      <c r="O157" s="545"/>
      <c r="P157" s="545"/>
      <c r="Q157" s="545"/>
      <c r="R157" s="545"/>
    </row>
    <row r="158" spans="1:18" x14ac:dyDescent="0.2">
      <c r="A158" s="545"/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</row>
    <row r="159" spans="1:18" x14ac:dyDescent="0.2">
      <c r="A159" s="545"/>
      <c r="B159" s="545"/>
      <c r="C159" s="545"/>
      <c r="D159" s="545"/>
      <c r="E159" s="545"/>
      <c r="F159" s="545"/>
      <c r="G159" s="545"/>
      <c r="H159" s="545"/>
      <c r="I159" s="545"/>
      <c r="J159" s="545"/>
      <c r="K159" s="545"/>
      <c r="L159" s="545"/>
      <c r="M159" s="545"/>
      <c r="N159" s="545"/>
      <c r="O159" s="545"/>
      <c r="P159" s="545"/>
      <c r="Q159" s="545"/>
      <c r="R159" s="545"/>
    </row>
    <row r="160" spans="1:18" x14ac:dyDescent="0.2">
      <c r="A160" s="545"/>
      <c r="B160" s="545"/>
      <c r="C160" s="545"/>
      <c r="D160" s="545"/>
      <c r="E160" s="545"/>
      <c r="F160" s="545"/>
      <c r="G160" s="545"/>
      <c r="H160" s="545"/>
      <c r="I160" s="545"/>
      <c r="J160" s="545"/>
      <c r="K160" s="545"/>
      <c r="L160" s="545"/>
      <c r="M160" s="545"/>
      <c r="N160" s="545"/>
      <c r="O160" s="545"/>
      <c r="P160" s="545"/>
      <c r="Q160" s="545"/>
      <c r="R160" s="545"/>
    </row>
    <row r="161" spans="1:18" x14ac:dyDescent="0.2">
      <c r="A161" s="545"/>
      <c r="B161" s="545"/>
      <c r="C161" s="545"/>
      <c r="D161" s="545"/>
      <c r="E161" s="545"/>
      <c r="F161" s="545"/>
      <c r="G161" s="545"/>
      <c r="H161" s="545"/>
      <c r="I161" s="545"/>
      <c r="J161" s="545"/>
      <c r="K161" s="545"/>
      <c r="L161" s="545"/>
      <c r="M161" s="545"/>
      <c r="N161" s="545"/>
      <c r="O161" s="545"/>
      <c r="P161" s="545"/>
      <c r="Q161" s="545"/>
      <c r="R161" s="545"/>
    </row>
    <row r="162" spans="1:18" x14ac:dyDescent="0.2">
      <c r="A162" s="545"/>
      <c r="B162" s="545"/>
      <c r="C162" s="545"/>
      <c r="D162" s="545"/>
      <c r="E162" s="545"/>
      <c r="F162" s="545"/>
      <c r="G162" s="545"/>
      <c r="H162" s="545"/>
      <c r="I162" s="545"/>
      <c r="J162" s="545"/>
      <c r="K162" s="545"/>
      <c r="L162" s="545"/>
      <c r="M162" s="545"/>
      <c r="N162" s="545"/>
      <c r="O162" s="545"/>
      <c r="P162" s="545"/>
      <c r="Q162" s="545"/>
      <c r="R162" s="545"/>
    </row>
    <row r="163" spans="1:18" x14ac:dyDescent="0.2">
      <c r="A163" s="545"/>
      <c r="B163" s="545"/>
      <c r="C163" s="545"/>
      <c r="D163" s="545"/>
      <c r="E163" s="545"/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545"/>
      <c r="Q163" s="545"/>
      <c r="R163" s="545"/>
    </row>
    <row r="164" spans="1:18" x14ac:dyDescent="0.2">
      <c r="A164" s="545"/>
      <c r="B164" s="545"/>
      <c r="C164" s="545"/>
      <c r="D164" s="545"/>
      <c r="E164" s="545"/>
      <c r="F164" s="545"/>
      <c r="G164" s="545"/>
      <c r="H164" s="545"/>
      <c r="I164" s="545"/>
      <c r="J164" s="545"/>
      <c r="K164" s="545"/>
      <c r="L164" s="545"/>
      <c r="M164" s="545"/>
      <c r="N164" s="545"/>
      <c r="O164" s="545"/>
      <c r="P164" s="545"/>
      <c r="Q164" s="545"/>
      <c r="R164" s="545"/>
    </row>
    <row r="165" spans="1:18" x14ac:dyDescent="0.2">
      <c r="A165" s="545"/>
      <c r="B165" s="545"/>
      <c r="C165" s="545"/>
      <c r="D165" s="545"/>
      <c r="E165" s="545"/>
      <c r="F165" s="545"/>
      <c r="G165" s="545"/>
      <c r="H165" s="545"/>
      <c r="I165" s="545"/>
      <c r="J165" s="545"/>
      <c r="K165" s="545"/>
      <c r="L165" s="545"/>
      <c r="M165" s="545"/>
      <c r="N165" s="545"/>
      <c r="O165" s="545"/>
      <c r="P165" s="545"/>
      <c r="Q165" s="545"/>
      <c r="R165" s="545"/>
    </row>
    <row r="166" spans="1:18" x14ac:dyDescent="0.2">
      <c r="A166" s="545"/>
      <c r="B166" s="545"/>
      <c r="C166" s="545"/>
      <c r="D166" s="545"/>
      <c r="E166" s="545"/>
      <c r="F166" s="545"/>
      <c r="G166" s="545"/>
      <c r="H166" s="545"/>
      <c r="I166" s="545"/>
      <c r="J166" s="545"/>
      <c r="K166" s="545"/>
      <c r="L166" s="545"/>
      <c r="M166" s="545"/>
      <c r="N166" s="545"/>
      <c r="O166" s="545"/>
      <c r="P166" s="545"/>
      <c r="Q166" s="545"/>
      <c r="R166" s="545"/>
    </row>
    <row r="167" spans="1:18" x14ac:dyDescent="0.2">
      <c r="A167" s="545"/>
      <c r="B167" s="545"/>
      <c r="C167" s="545"/>
      <c r="D167" s="545"/>
      <c r="E167" s="545"/>
      <c r="F167" s="545"/>
      <c r="G167" s="545"/>
      <c r="H167" s="545"/>
      <c r="I167" s="545"/>
      <c r="J167" s="545"/>
      <c r="K167" s="545"/>
      <c r="L167" s="545"/>
      <c r="M167" s="545"/>
      <c r="N167" s="545"/>
      <c r="O167" s="545"/>
      <c r="P167" s="545"/>
      <c r="Q167" s="545"/>
      <c r="R167" s="545"/>
    </row>
    <row r="168" spans="1:18" x14ac:dyDescent="0.2">
      <c r="A168" s="545"/>
      <c r="B168" s="545"/>
      <c r="C168" s="545"/>
      <c r="D168" s="545"/>
      <c r="E168" s="545"/>
      <c r="F168" s="545"/>
      <c r="G168" s="545"/>
      <c r="H168" s="545"/>
      <c r="I168" s="545"/>
      <c r="J168" s="545"/>
      <c r="K168" s="545"/>
      <c r="L168" s="545"/>
      <c r="M168" s="545"/>
      <c r="N168" s="545"/>
      <c r="O168" s="545"/>
      <c r="P168" s="545"/>
      <c r="Q168" s="545"/>
      <c r="R168" s="545"/>
    </row>
    <row r="169" spans="1:18" x14ac:dyDescent="0.2">
      <c r="A169" s="545"/>
      <c r="B169" s="545"/>
      <c r="C169" s="545"/>
      <c r="D169" s="545"/>
      <c r="E169" s="545"/>
      <c r="F169" s="545"/>
      <c r="G169" s="545"/>
      <c r="H169" s="545"/>
      <c r="I169" s="545"/>
      <c r="J169" s="545"/>
      <c r="K169" s="545"/>
      <c r="L169" s="545"/>
      <c r="M169" s="545"/>
      <c r="N169" s="545"/>
      <c r="O169" s="545"/>
      <c r="P169" s="545"/>
      <c r="Q169" s="545"/>
      <c r="R169" s="545"/>
    </row>
    <row r="170" spans="1:18" x14ac:dyDescent="0.2">
      <c r="A170" s="545"/>
      <c r="B170" s="545"/>
      <c r="C170" s="545"/>
      <c r="D170" s="545"/>
      <c r="E170" s="545"/>
      <c r="F170" s="545"/>
      <c r="G170" s="545"/>
      <c r="H170" s="545"/>
      <c r="I170" s="545"/>
      <c r="J170" s="545"/>
      <c r="K170" s="545"/>
      <c r="L170" s="545"/>
      <c r="M170" s="545"/>
      <c r="N170" s="545"/>
      <c r="O170" s="545"/>
      <c r="P170" s="545"/>
      <c r="Q170" s="545"/>
      <c r="R170" s="545"/>
    </row>
    <row r="171" spans="1:18" x14ac:dyDescent="0.2">
      <c r="A171" s="545"/>
      <c r="B171" s="545"/>
      <c r="C171" s="545"/>
      <c r="D171" s="545"/>
      <c r="E171" s="545"/>
      <c r="F171" s="545"/>
      <c r="G171" s="545"/>
      <c r="H171" s="545"/>
      <c r="I171" s="545"/>
      <c r="J171" s="545"/>
      <c r="K171" s="545"/>
      <c r="L171" s="545"/>
      <c r="M171" s="545"/>
      <c r="N171" s="545"/>
      <c r="O171" s="545"/>
      <c r="P171" s="545"/>
      <c r="Q171" s="545"/>
      <c r="R171" s="545"/>
    </row>
    <row r="172" spans="1:18" x14ac:dyDescent="0.2">
      <c r="A172" s="545"/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</row>
    <row r="173" spans="1:18" x14ac:dyDescent="0.2">
      <c r="A173" s="545"/>
      <c r="B173" s="545"/>
      <c r="C173" s="545"/>
      <c r="D173" s="545"/>
      <c r="E173" s="545"/>
      <c r="F173" s="545"/>
      <c r="G173" s="545"/>
      <c r="H173" s="545"/>
      <c r="I173" s="545"/>
      <c r="J173" s="545"/>
      <c r="K173" s="545"/>
      <c r="L173" s="545"/>
      <c r="M173" s="545"/>
      <c r="N173" s="545"/>
      <c r="O173" s="545"/>
      <c r="P173" s="545"/>
      <c r="Q173" s="545"/>
      <c r="R173" s="545"/>
    </row>
    <row r="174" spans="1:18" x14ac:dyDescent="0.2">
      <c r="A174" s="545"/>
      <c r="B174" s="545"/>
      <c r="C174" s="545"/>
      <c r="D174" s="545"/>
      <c r="E174" s="545"/>
      <c r="F174" s="545"/>
      <c r="G174" s="545"/>
      <c r="H174" s="545"/>
      <c r="I174" s="545"/>
      <c r="J174" s="545"/>
      <c r="K174" s="545"/>
      <c r="L174" s="545"/>
      <c r="M174" s="545"/>
      <c r="N174" s="545"/>
      <c r="O174" s="545"/>
      <c r="P174" s="545"/>
      <c r="Q174" s="545"/>
      <c r="R174" s="545"/>
    </row>
    <row r="175" spans="1:18" x14ac:dyDescent="0.2">
      <c r="A175" s="545"/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5"/>
      <c r="N175" s="545"/>
      <c r="O175" s="545"/>
      <c r="P175" s="545"/>
      <c r="Q175" s="545"/>
      <c r="R175" s="545"/>
    </row>
    <row r="176" spans="1:18" x14ac:dyDescent="0.2">
      <c r="A176" s="545"/>
      <c r="B176" s="545"/>
      <c r="C176" s="545"/>
      <c r="D176" s="545"/>
      <c r="E176" s="545"/>
      <c r="F176" s="545"/>
      <c r="G176" s="545"/>
      <c r="H176" s="545"/>
      <c r="I176" s="545"/>
      <c r="J176" s="545"/>
      <c r="K176" s="545"/>
      <c r="L176" s="545"/>
      <c r="M176" s="545"/>
      <c r="N176" s="545"/>
      <c r="O176" s="545"/>
      <c r="P176" s="545"/>
      <c r="Q176" s="545"/>
      <c r="R176" s="545"/>
    </row>
    <row r="177" spans="1:18" x14ac:dyDescent="0.2">
      <c r="A177" s="545"/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5"/>
      <c r="N177" s="545"/>
      <c r="O177" s="545"/>
      <c r="P177" s="545"/>
      <c r="Q177" s="545"/>
      <c r="R177" s="545"/>
    </row>
    <row r="178" spans="1:18" x14ac:dyDescent="0.2">
      <c r="A178" s="545"/>
      <c r="B178" s="545"/>
      <c r="C178" s="545"/>
      <c r="D178" s="545"/>
      <c r="E178" s="545"/>
      <c r="F178" s="545"/>
      <c r="G178" s="545"/>
      <c r="H178" s="545"/>
      <c r="I178" s="545"/>
      <c r="J178" s="545"/>
      <c r="K178" s="545"/>
      <c r="L178" s="545"/>
      <c r="M178" s="545"/>
      <c r="N178" s="545"/>
      <c r="O178" s="545"/>
      <c r="P178" s="545"/>
      <c r="Q178" s="545"/>
      <c r="R178" s="545"/>
    </row>
    <row r="179" spans="1:18" x14ac:dyDescent="0.2">
      <c r="A179" s="545"/>
      <c r="B179" s="545"/>
      <c r="C179" s="545"/>
      <c r="D179" s="545"/>
      <c r="E179" s="545"/>
      <c r="F179" s="545"/>
      <c r="G179" s="545"/>
      <c r="H179" s="545"/>
      <c r="I179" s="545"/>
      <c r="J179" s="545"/>
      <c r="K179" s="545"/>
      <c r="L179" s="545"/>
      <c r="M179" s="545"/>
      <c r="N179" s="545"/>
      <c r="O179" s="545"/>
      <c r="P179" s="545"/>
      <c r="Q179" s="545"/>
      <c r="R179" s="545"/>
    </row>
    <row r="180" spans="1:18" x14ac:dyDescent="0.2">
      <c r="A180" s="545"/>
      <c r="B180" s="545"/>
      <c r="C180" s="545"/>
      <c r="D180" s="545"/>
      <c r="E180" s="545"/>
      <c r="F180" s="545"/>
      <c r="G180" s="545"/>
      <c r="H180" s="545"/>
      <c r="I180" s="545"/>
      <c r="J180" s="545"/>
      <c r="K180" s="545"/>
      <c r="L180" s="545"/>
      <c r="M180" s="545"/>
      <c r="N180" s="545"/>
      <c r="O180" s="545"/>
      <c r="P180" s="545"/>
      <c r="Q180" s="545"/>
      <c r="R180" s="545"/>
    </row>
    <row r="181" spans="1:18" x14ac:dyDescent="0.2">
      <c r="A181" s="545"/>
      <c r="B181" s="545"/>
      <c r="C181" s="545"/>
      <c r="D181" s="545"/>
      <c r="E181" s="545"/>
      <c r="F181" s="545"/>
      <c r="G181" s="545"/>
      <c r="H181" s="545"/>
      <c r="I181" s="545"/>
      <c r="J181" s="545"/>
      <c r="K181" s="545"/>
      <c r="L181" s="545"/>
      <c r="M181" s="545"/>
      <c r="N181" s="545"/>
      <c r="O181" s="545"/>
      <c r="P181" s="545"/>
      <c r="Q181" s="545"/>
      <c r="R181" s="545"/>
    </row>
    <row r="182" spans="1:18" x14ac:dyDescent="0.2">
      <c r="A182" s="545"/>
      <c r="B182" s="545"/>
      <c r="C182" s="545"/>
      <c r="D182" s="545"/>
      <c r="E182" s="545"/>
      <c r="F182" s="545"/>
      <c r="G182" s="545"/>
      <c r="H182" s="545"/>
      <c r="I182" s="545"/>
      <c r="J182" s="545"/>
      <c r="K182" s="545"/>
      <c r="L182" s="545"/>
      <c r="M182" s="545"/>
      <c r="N182" s="545"/>
      <c r="O182" s="545"/>
      <c r="P182" s="545"/>
      <c r="Q182" s="545"/>
      <c r="R182" s="545"/>
    </row>
    <row r="183" spans="1:18" x14ac:dyDescent="0.2">
      <c r="A183" s="545"/>
      <c r="B183" s="545"/>
      <c r="C183" s="545"/>
      <c r="D183" s="545"/>
      <c r="E183" s="545"/>
      <c r="F183" s="545"/>
      <c r="G183" s="545"/>
      <c r="H183" s="545"/>
      <c r="I183" s="545"/>
      <c r="J183" s="545"/>
      <c r="K183" s="545"/>
      <c r="L183" s="545"/>
      <c r="M183" s="545"/>
      <c r="N183" s="545"/>
      <c r="O183" s="545"/>
      <c r="P183" s="545"/>
      <c r="Q183" s="545"/>
      <c r="R183" s="545"/>
    </row>
    <row r="184" spans="1:18" x14ac:dyDescent="0.2">
      <c r="A184" s="545"/>
      <c r="B184" s="545"/>
      <c r="C184" s="545"/>
      <c r="D184" s="545"/>
      <c r="E184" s="545"/>
      <c r="F184" s="545"/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</row>
    <row r="185" spans="1:18" x14ac:dyDescent="0.2">
      <c r="A185" s="545"/>
      <c r="B185" s="545"/>
      <c r="C185" s="545"/>
      <c r="D185" s="545"/>
      <c r="E185" s="545"/>
      <c r="F185" s="545"/>
      <c r="G185" s="545"/>
      <c r="H185" s="545"/>
      <c r="I185" s="545"/>
      <c r="J185" s="545"/>
      <c r="K185" s="545"/>
      <c r="L185" s="545"/>
      <c r="M185" s="545"/>
      <c r="N185" s="545"/>
      <c r="O185" s="545"/>
      <c r="P185" s="545"/>
      <c r="Q185" s="545"/>
      <c r="R185" s="545"/>
    </row>
    <row r="186" spans="1:18" x14ac:dyDescent="0.2">
      <c r="A186" s="545"/>
      <c r="B186" s="545"/>
      <c r="C186" s="545"/>
      <c r="D186" s="545"/>
      <c r="E186" s="545"/>
      <c r="F186" s="545"/>
      <c r="G186" s="545"/>
      <c r="H186" s="545"/>
      <c r="I186" s="545"/>
      <c r="J186" s="545"/>
      <c r="K186" s="545"/>
      <c r="L186" s="545"/>
      <c r="M186" s="545"/>
      <c r="N186" s="545"/>
      <c r="O186" s="545"/>
      <c r="P186" s="545"/>
      <c r="Q186" s="545"/>
      <c r="R186" s="545"/>
    </row>
    <row r="187" spans="1:18" x14ac:dyDescent="0.2">
      <c r="A187" s="545"/>
      <c r="B187" s="545"/>
      <c r="C187" s="545"/>
      <c r="D187" s="545"/>
      <c r="E187" s="545"/>
      <c r="F187" s="545"/>
      <c r="G187" s="545"/>
      <c r="H187" s="545"/>
      <c r="I187" s="545"/>
      <c r="J187" s="545"/>
      <c r="K187" s="545"/>
      <c r="L187" s="545"/>
      <c r="M187" s="545"/>
      <c r="N187" s="545"/>
      <c r="O187" s="545"/>
      <c r="P187" s="545"/>
      <c r="Q187" s="545"/>
      <c r="R187" s="545"/>
    </row>
    <row r="188" spans="1:18" x14ac:dyDescent="0.2">
      <c r="A188" s="545"/>
      <c r="B188" s="545"/>
      <c r="C188" s="545"/>
      <c r="D188" s="545"/>
      <c r="E188" s="545"/>
      <c r="F188" s="545"/>
      <c r="G188" s="545"/>
      <c r="H188" s="545"/>
      <c r="I188" s="545"/>
      <c r="J188" s="545"/>
      <c r="K188" s="545"/>
      <c r="L188" s="545"/>
      <c r="M188" s="545"/>
      <c r="N188" s="545"/>
      <c r="O188" s="545"/>
      <c r="P188" s="545"/>
      <c r="Q188" s="545"/>
      <c r="R188" s="545"/>
    </row>
    <row r="189" spans="1:18" x14ac:dyDescent="0.2">
      <c r="A189" s="545"/>
      <c r="B189" s="545"/>
      <c r="C189" s="545"/>
      <c r="D189" s="545"/>
      <c r="E189" s="545"/>
      <c r="F189" s="545"/>
      <c r="G189" s="545"/>
      <c r="H189" s="545"/>
      <c r="I189" s="545"/>
      <c r="J189" s="545"/>
      <c r="K189" s="545"/>
      <c r="L189" s="545"/>
      <c r="M189" s="545"/>
      <c r="N189" s="545"/>
      <c r="O189" s="545"/>
      <c r="P189" s="545"/>
      <c r="Q189" s="545"/>
      <c r="R189" s="545"/>
    </row>
    <row r="190" spans="1:18" x14ac:dyDescent="0.2">
      <c r="A190" s="545"/>
      <c r="B190" s="545"/>
      <c r="C190" s="545"/>
      <c r="D190" s="545"/>
      <c r="E190" s="545"/>
      <c r="F190" s="545"/>
      <c r="G190" s="545"/>
      <c r="H190" s="545"/>
      <c r="I190" s="545"/>
      <c r="J190" s="545"/>
      <c r="K190" s="545"/>
      <c r="L190" s="545"/>
      <c r="M190" s="545"/>
      <c r="N190" s="545"/>
      <c r="O190" s="545"/>
      <c r="P190" s="545"/>
      <c r="Q190" s="545"/>
      <c r="R190" s="545"/>
    </row>
    <row r="191" spans="1:18" x14ac:dyDescent="0.2">
      <c r="A191" s="545"/>
      <c r="B191" s="545"/>
      <c r="C191" s="545"/>
      <c r="D191" s="545"/>
      <c r="E191" s="545"/>
      <c r="F191" s="545"/>
      <c r="G191" s="545"/>
      <c r="H191" s="545"/>
      <c r="I191" s="545"/>
      <c r="J191" s="545"/>
      <c r="K191" s="545"/>
      <c r="L191" s="545"/>
      <c r="M191" s="545"/>
      <c r="N191" s="545"/>
      <c r="O191" s="545"/>
      <c r="P191" s="545"/>
      <c r="Q191" s="545"/>
      <c r="R191" s="545"/>
    </row>
    <row r="192" spans="1:18" x14ac:dyDescent="0.2">
      <c r="A192" s="545"/>
      <c r="B192" s="545"/>
      <c r="C192" s="545"/>
      <c r="D192" s="545"/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545"/>
      <c r="P192" s="545"/>
      <c r="Q192" s="545"/>
      <c r="R192" s="545"/>
    </row>
    <row r="193" spans="1:18" x14ac:dyDescent="0.2">
      <c r="A193" s="545"/>
      <c r="B193" s="545"/>
      <c r="C193" s="545"/>
      <c r="D193" s="545"/>
      <c r="E193" s="545"/>
      <c r="F193" s="545"/>
      <c r="G193" s="545"/>
      <c r="H193" s="545"/>
      <c r="I193" s="545"/>
      <c r="J193" s="545"/>
      <c r="K193" s="545"/>
      <c r="L193" s="545"/>
      <c r="M193" s="545"/>
      <c r="N193" s="545"/>
      <c r="O193" s="545"/>
      <c r="P193" s="545"/>
      <c r="Q193" s="545"/>
      <c r="R193" s="545"/>
    </row>
    <row r="194" spans="1:18" x14ac:dyDescent="0.2">
      <c r="A194" s="545"/>
      <c r="B194" s="545"/>
      <c r="C194" s="545"/>
      <c r="D194" s="545"/>
      <c r="E194" s="545"/>
      <c r="F194" s="545"/>
      <c r="G194" s="545"/>
      <c r="H194" s="545"/>
      <c r="I194" s="545"/>
      <c r="J194" s="545"/>
      <c r="K194" s="545"/>
      <c r="L194" s="545"/>
      <c r="M194" s="545"/>
      <c r="N194" s="545"/>
      <c r="O194" s="545"/>
      <c r="P194" s="545"/>
      <c r="Q194" s="545"/>
      <c r="R194" s="545"/>
    </row>
    <row r="195" spans="1:18" x14ac:dyDescent="0.2">
      <c r="A195" s="545"/>
      <c r="B195" s="545"/>
      <c r="C195" s="545"/>
      <c r="D195" s="545"/>
      <c r="E195" s="545"/>
      <c r="F195" s="545"/>
      <c r="G195" s="545"/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</row>
    <row r="196" spans="1:18" x14ac:dyDescent="0.2">
      <c r="A196" s="545"/>
      <c r="B196" s="545"/>
      <c r="C196" s="545"/>
      <c r="D196" s="545"/>
      <c r="E196" s="545"/>
      <c r="F196" s="545"/>
      <c r="G196" s="545"/>
      <c r="H196" s="545"/>
      <c r="I196" s="545"/>
      <c r="J196" s="545"/>
      <c r="K196" s="545"/>
      <c r="L196" s="545"/>
      <c r="M196" s="545"/>
      <c r="N196" s="545"/>
      <c r="O196" s="545"/>
      <c r="P196" s="545"/>
      <c r="Q196" s="545"/>
      <c r="R196" s="545"/>
    </row>
    <row r="197" spans="1:18" x14ac:dyDescent="0.2">
      <c r="A197" s="545"/>
      <c r="B197" s="545"/>
      <c r="C197" s="545"/>
      <c r="D197" s="545"/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45"/>
      <c r="P197" s="545"/>
      <c r="Q197" s="545"/>
      <c r="R197" s="545"/>
    </row>
    <row r="198" spans="1:18" x14ac:dyDescent="0.2">
      <c r="A198" s="545"/>
      <c r="B198" s="545"/>
      <c r="C198" s="545"/>
      <c r="D198" s="545"/>
      <c r="E198" s="545"/>
      <c r="F198" s="545"/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</row>
    <row r="199" spans="1:18" x14ac:dyDescent="0.2">
      <c r="A199" s="545"/>
      <c r="B199" s="545"/>
      <c r="C199" s="545"/>
      <c r="D199" s="545"/>
      <c r="E199" s="545"/>
      <c r="F199" s="545"/>
      <c r="G199" s="545"/>
      <c r="H199" s="545"/>
      <c r="I199" s="545"/>
      <c r="J199" s="545"/>
      <c r="K199" s="545"/>
      <c r="L199" s="545"/>
      <c r="M199" s="545"/>
      <c r="N199" s="545"/>
      <c r="O199" s="545"/>
      <c r="P199" s="545"/>
      <c r="Q199" s="545"/>
      <c r="R199" s="545"/>
    </row>
    <row r="200" spans="1:18" x14ac:dyDescent="0.2">
      <c r="A200" s="545"/>
      <c r="B200" s="545"/>
      <c r="C200" s="545"/>
      <c r="D200" s="545"/>
      <c r="E200" s="545"/>
      <c r="F200" s="545"/>
      <c r="G200" s="545"/>
      <c r="H200" s="545"/>
      <c r="I200" s="545"/>
      <c r="J200" s="545"/>
      <c r="K200" s="545"/>
      <c r="L200" s="545"/>
      <c r="M200" s="545"/>
      <c r="N200" s="545"/>
      <c r="O200" s="545"/>
      <c r="P200" s="545"/>
      <c r="Q200" s="545"/>
      <c r="R200" s="545"/>
    </row>
    <row r="201" spans="1:18" x14ac:dyDescent="0.2">
      <c r="A201" s="545"/>
      <c r="B201" s="545"/>
      <c r="C201" s="545"/>
      <c r="D201" s="545"/>
      <c r="E201" s="545"/>
      <c r="F201" s="545"/>
      <c r="G201" s="545"/>
      <c r="H201" s="545"/>
      <c r="I201" s="545"/>
      <c r="J201" s="545"/>
      <c r="K201" s="545"/>
      <c r="L201" s="545"/>
      <c r="M201" s="545"/>
      <c r="N201" s="545"/>
      <c r="O201" s="545"/>
      <c r="P201" s="545"/>
      <c r="Q201" s="545"/>
      <c r="R201" s="545"/>
    </row>
    <row r="202" spans="1:18" x14ac:dyDescent="0.2">
      <c r="A202" s="545"/>
      <c r="B202" s="545"/>
      <c r="C202" s="545"/>
      <c r="D202" s="545"/>
      <c r="E202" s="545"/>
      <c r="F202" s="545"/>
      <c r="G202" s="545"/>
      <c r="H202" s="545"/>
      <c r="I202" s="545"/>
      <c r="J202" s="545"/>
      <c r="K202" s="545"/>
      <c r="L202" s="545"/>
      <c r="M202" s="545"/>
      <c r="N202" s="545"/>
      <c r="O202" s="545"/>
      <c r="P202" s="545"/>
      <c r="Q202" s="545"/>
      <c r="R202" s="545"/>
    </row>
    <row r="203" spans="1:18" x14ac:dyDescent="0.2">
      <c r="A203" s="545"/>
      <c r="B203" s="545"/>
      <c r="C203" s="545"/>
      <c r="D203" s="545"/>
      <c r="E203" s="545"/>
      <c r="F203" s="545"/>
      <c r="G203" s="545"/>
      <c r="H203" s="545"/>
      <c r="I203" s="545"/>
      <c r="J203" s="545"/>
      <c r="K203" s="545"/>
      <c r="L203" s="545"/>
      <c r="M203" s="545"/>
      <c r="N203" s="545"/>
      <c r="O203" s="545"/>
      <c r="P203" s="545"/>
      <c r="Q203" s="545"/>
      <c r="R203" s="545"/>
    </row>
    <row r="204" spans="1:18" x14ac:dyDescent="0.2">
      <c r="A204" s="545"/>
      <c r="B204" s="545"/>
      <c r="C204" s="545"/>
      <c r="D204" s="545"/>
      <c r="E204" s="545"/>
      <c r="F204" s="545"/>
      <c r="G204" s="545"/>
      <c r="H204" s="545"/>
      <c r="I204" s="545"/>
      <c r="J204" s="545"/>
      <c r="K204" s="545"/>
      <c r="L204" s="545"/>
      <c r="M204" s="545"/>
      <c r="N204" s="545"/>
      <c r="O204" s="545"/>
      <c r="P204" s="545"/>
      <c r="Q204" s="545"/>
      <c r="R204" s="545"/>
    </row>
    <row r="205" spans="1:18" x14ac:dyDescent="0.2">
      <c r="A205" s="545"/>
      <c r="B205" s="545"/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5"/>
      <c r="N205" s="545"/>
      <c r="O205" s="545"/>
      <c r="P205" s="545"/>
      <c r="Q205" s="545"/>
      <c r="R205" s="545"/>
    </row>
    <row r="206" spans="1:18" x14ac:dyDescent="0.2">
      <c r="A206" s="545"/>
      <c r="B206" s="545"/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  <c r="M206" s="545"/>
      <c r="N206" s="545"/>
      <c r="O206" s="545"/>
      <c r="P206" s="545"/>
      <c r="Q206" s="545"/>
      <c r="R206" s="545"/>
    </row>
    <row r="207" spans="1:18" x14ac:dyDescent="0.2">
      <c r="A207" s="545"/>
      <c r="B207" s="545"/>
      <c r="C207" s="545"/>
      <c r="D207" s="545"/>
      <c r="E207" s="545"/>
      <c r="F207" s="545"/>
      <c r="G207" s="545"/>
      <c r="H207" s="545"/>
      <c r="I207" s="545"/>
      <c r="J207" s="545"/>
      <c r="K207" s="545"/>
      <c r="L207" s="545"/>
      <c r="M207" s="545"/>
      <c r="N207" s="545"/>
      <c r="O207" s="545"/>
      <c r="P207" s="545"/>
      <c r="Q207" s="545"/>
      <c r="R207" s="545"/>
    </row>
    <row r="208" spans="1:18" x14ac:dyDescent="0.2">
      <c r="A208" s="545"/>
      <c r="B208" s="545"/>
      <c r="C208" s="545"/>
      <c r="D208" s="545"/>
      <c r="E208" s="545"/>
      <c r="F208" s="545"/>
      <c r="G208" s="545"/>
      <c r="H208" s="545"/>
      <c r="I208" s="545"/>
      <c r="J208" s="545"/>
      <c r="K208" s="545"/>
      <c r="L208" s="545"/>
      <c r="M208" s="545"/>
      <c r="N208" s="545"/>
      <c r="O208" s="545"/>
      <c r="P208" s="545"/>
      <c r="Q208" s="545"/>
      <c r="R208" s="545"/>
    </row>
    <row r="209" spans="1:18" x14ac:dyDescent="0.2">
      <c r="A209" s="545"/>
      <c r="B209" s="545"/>
      <c r="C209" s="545"/>
      <c r="D209" s="545"/>
      <c r="E209" s="545"/>
      <c r="F209" s="545"/>
      <c r="G209" s="545"/>
      <c r="H209" s="545"/>
      <c r="I209" s="545"/>
      <c r="J209" s="545"/>
      <c r="K209" s="545"/>
      <c r="L209" s="545"/>
      <c r="M209" s="545"/>
      <c r="N209" s="545"/>
      <c r="O209" s="545"/>
      <c r="P209" s="545"/>
      <c r="Q209" s="545"/>
      <c r="R209" s="545"/>
    </row>
    <row r="210" spans="1:18" x14ac:dyDescent="0.2">
      <c r="A210" s="545"/>
      <c r="B210" s="545"/>
      <c r="C210" s="545"/>
      <c r="D210" s="545"/>
      <c r="E210" s="545"/>
      <c r="F210" s="545"/>
      <c r="G210" s="545"/>
      <c r="H210" s="545"/>
      <c r="I210" s="545"/>
      <c r="J210" s="545"/>
      <c r="K210" s="545"/>
      <c r="L210" s="545"/>
      <c r="M210" s="545"/>
      <c r="N210" s="545"/>
      <c r="O210" s="545"/>
      <c r="P210" s="545"/>
      <c r="Q210" s="545"/>
      <c r="R210" s="545"/>
    </row>
    <row r="211" spans="1:18" x14ac:dyDescent="0.2">
      <c r="A211" s="545"/>
      <c r="B211" s="545"/>
      <c r="C211" s="545"/>
      <c r="D211" s="545"/>
      <c r="E211" s="545"/>
      <c r="F211" s="545"/>
      <c r="G211" s="545"/>
      <c r="H211" s="545"/>
      <c r="I211" s="545"/>
      <c r="J211" s="545"/>
      <c r="K211" s="545"/>
      <c r="L211" s="545"/>
      <c r="M211" s="545"/>
      <c r="N211" s="545"/>
      <c r="O211" s="545"/>
      <c r="P211" s="545"/>
      <c r="Q211" s="545"/>
      <c r="R211" s="545"/>
    </row>
    <row r="212" spans="1:18" x14ac:dyDescent="0.2">
      <c r="A212" s="545"/>
      <c r="B212" s="545"/>
      <c r="C212" s="545"/>
      <c r="D212" s="545"/>
      <c r="E212" s="545"/>
      <c r="F212" s="545"/>
      <c r="G212" s="545"/>
      <c r="H212" s="545"/>
      <c r="I212" s="545"/>
      <c r="J212" s="545"/>
      <c r="K212" s="545"/>
      <c r="L212" s="545"/>
      <c r="M212" s="545"/>
      <c r="N212" s="545"/>
      <c r="O212" s="545"/>
      <c r="P212" s="545"/>
      <c r="Q212" s="545"/>
      <c r="R212" s="545"/>
    </row>
    <row r="213" spans="1:18" x14ac:dyDescent="0.2">
      <c r="A213" s="545"/>
      <c r="B213" s="545"/>
      <c r="C213" s="545"/>
      <c r="D213" s="545"/>
      <c r="E213" s="545"/>
      <c r="F213" s="545"/>
      <c r="G213" s="545"/>
      <c r="H213" s="545"/>
      <c r="I213" s="545"/>
      <c r="J213" s="545"/>
      <c r="K213" s="545"/>
      <c r="L213" s="545"/>
      <c r="M213" s="545"/>
      <c r="N213" s="545"/>
      <c r="O213" s="545"/>
      <c r="P213" s="545"/>
      <c r="Q213" s="545"/>
      <c r="R213" s="545"/>
    </row>
    <row r="214" spans="1:18" x14ac:dyDescent="0.2">
      <c r="A214" s="545"/>
      <c r="B214" s="545"/>
      <c r="C214" s="545"/>
      <c r="D214" s="545"/>
      <c r="E214" s="545"/>
      <c r="F214" s="545"/>
      <c r="G214" s="545"/>
      <c r="H214" s="545"/>
      <c r="I214" s="545"/>
      <c r="J214" s="545"/>
      <c r="K214" s="545"/>
      <c r="L214" s="545"/>
      <c r="M214" s="545"/>
      <c r="N214" s="545"/>
      <c r="O214" s="545"/>
      <c r="P214" s="545"/>
      <c r="Q214" s="545"/>
      <c r="R214" s="545"/>
    </row>
    <row r="215" spans="1:18" x14ac:dyDescent="0.2">
      <c r="A215" s="545"/>
      <c r="B215" s="545"/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M215" s="545"/>
      <c r="N215" s="545"/>
      <c r="O215" s="545"/>
      <c r="P215" s="545"/>
      <c r="Q215" s="545"/>
      <c r="R215" s="545"/>
    </row>
    <row r="216" spans="1:18" x14ac:dyDescent="0.2">
      <c r="A216" s="545"/>
      <c r="B216" s="545"/>
      <c r="C216" s="545"/>
      <c r="D216" s="545"/>
      <c r="E216" s="545"/>
      <c r="F216" s="545"/>
      <c r="G216" s="545"/>
      <c r="H216" s="545"/>
      <c r="I216" s="545"/>
      <c r="J216" s="545"/>
      <c r="K216" s="545"/>
      <c r="L216" s="545"/>
      <c r="M216" s="545"/>
      <c r="N216" s="545"/>
      <c r="O216" s="545"/>
      <c r="P216" s="545"/>
      <c r="Q216" s="545"/>
      <c r="R216" s="545"/>
    </row>
    <row r="217" spans="1:18" x14ac:dyDescent="0.2">
      <c r="A217" s="545"/>
      <c r="B217" s="545"/>
      <c r="C217" s="545"/>
      <c r="D217" s="545"/>
      <c r="E217" s="545"/>
      <c r="F217" s="545"/>
      <c r="G217" s="545"/>
      <c r="H217" s="545"/>
      <c r="I217" s="545"/>
      <c r="J217" s="545"/>
      <c r="K217" s="545"/>
      <c r="L217" s="545"/>
      <c r="M217" s="545"/>
      <c r="N217" s="545"/>
      <c r="O217" s="545"/>
      <c r="P217" s="545"/>
      <c r="Q217" s="545"/>
      <c r="R217" s="545"/>
    </row>
    <row r="218" spans="1:18" x14ac:dyDescent="0.2">
      <c r="A218" s="545"/>
      <c r="B218" s="545"/>
      <c r="C218" s="545"/>
      <c r="D218" s="545"/>
      <c r="E218" s="545"/>
      <c r="F218" s="545"/>
      <c r="G218" s="545"/>
      <c r="H218" s="545"/>
      <c r="I218" s="545"/>
      <c r="J218" s="545"/>
      <c r="K218" s="545"/>
      <c r="L218" s="545"/>
      <c r="M218" s="545"/>
      <c r="N218" s="545"/>
      <c r="O218" s="545"/>
      <c r="P218" s="545"/>
      <c r="Q218" s="545"/>
      <c r="R218" s="545"/>
    </row>
    <row r="219" spans="1:18" x14ac:dyDescent="0.2">
      <c r="A219" s="545"/>
      <c r="B219" s="545"/>
      <c r="C219" s="545"/>
      <c r="D219" s="545"/>
      <c r="E219" s="545"/>
      <c r="F219" s="545"/>
      <c r="G219" s="545"/>
      <c r="H219" s="545"/>
      <c r="I219" s="545"/>
      <c r="J219" s="545"/>
      <c r="K219" s="545"/>
      <c r="L219" s="545"/>
      <c r="M219" s="545"/>
      <c r="N219" s="545"/>
      <c r="O219" s="545"/>
      <c r="P219" s="545"/>
      <c r="Q219" s="545"/>
      <c r="R219" s="545"/>
    </row>
    <row r="220" spans="1:18" x14ac:dyDescent="0.2">
      <c r="A220" s="545"/>
      <c r="B220" s="545"/>
      <c r="C220" s="545"/>
      <c r="D220" s="545"/>
      <c r="E220" s="545"/>
      <c r="F220" s="545"/>
      <c r="G220" s="545"/>
      <c r="H220" s="545"/>
      <c r="I220" s="545"/>
      <c r="J220" s="545"/>
      <c r="K220" s="545"/>
      <c r="L220" s="545"/>
      <c r="M220" s="545"/>
      <c r="N220" s="545"/>
      <c r="O220" s="545"/>
      <c r="P220" s="545"/>
      <c r="Q220" s="545"/>
      <c r="R220" s="545"/>
    </row>
    <row r="221" spans="1:18" x14ac:dyDescent="0.2">
      <c r="A221" s="545"/>
      <c r="B221" s="545"/>
      <c r="C221" s="545"/>
      <c r="D221" s="545"/>
      <c r="E221" s="545"/>
      <c r="F221" s="545"/>
      <c r="G221" s="545"/>
      <c r="H221" s="545"/>
      <c r="I221" s="545"/>
      <c r="J221" s="545"/>
      <c r="K221" s="545"/>
      <c r="L221" s="545"/>
      <c r="M221" s="545"/>
      <c r="N221" s="545"/>
      <c r="O221" s="545"/>
      <c r="P221" s="545"/>
      <c r="Q221" s="545"/>
      <c r="R221" s="545"/>
    </row>
    <row r="222" spans="1:18" x14ac:dyDescent="0.2">
      <c r="A222" s="545"/>
      <c r="B222" s="545"/>
      <c r="C222" s="545"/>
      <c r="D222" s="545"/>
      <c r="E222" s="545"/>
      <c r="F222" s="545"/>
      <c r="G222" s="545"/>
      <c r="H222" s="545"/>
      <c r="I222" s="545"/>
      <c r="J222" s="545"/>
      <c r="K222" s="545"/>
      <c r="L222" s="545"/>
      <c r="M222" s="545"/>
      <c r="N222" s="545"/>
      <c r="O222" s="545"/>
      <c r="P222" s="545"/>
      <c r="Q222" s="545"/>
      <c r="R222" s="545"/>
    </row>
    <row r="223" spans="1:18" x14ac:dyDescent="0.2">
      <c r="A223" s="545"/>
      <c r="B223" s="545"/>
      <c r="C223" s="545"/>
      <c r="D223" s="545"/>
      <c r="E223" s="545"/>
      <c r="F223" s="545"/>
      <c r="G223" s="545"/>
      <c r="H223" s="545"/>
      <c r="I223" s="545"/>
      <c r="J223" s="545"/>
      <c r="K223" s="545"/>
      <c r="L223" s="545"/>
      <c r="M223" s="545"/>
      <c r="N223" s="545"/>
      <c r="O223" s="545"/>
      <c r="P223" s="545"/>
      <c r="Q223" s="545"/>
      <c r="R223" s="545"/>
    </row>
    <row r="224" spans="1:18" x14ac:dyDescent="0.2">
      <c r="A224" s="545"/>
      <c r="B224" s="545"/>
      <c r="C224" s="545"/>
      <c r="D224" s="545"/>
      <c r="E224" s="545"/>
      <c r="F224" s="545"/>
      <c r="G224" s="545"/>
      <c r="H224" s="545"/>
      <c r="I224" s="545"/>
      <c r="J224" s="545"/>
      <c r="K224" s="545"/>
      <c r="L224" s="545"/>
      <c r="M224" s="545"/>
      <c r="N224" s="545"/>
      <c r="O224" s="545"/>
      <c r="P224" s="545"/>
      <c r="Q224" s="545"/>
      <c r="R224" s="545"/>
    </row>
    <row r="225" spans="1:18" x14ac:dyDescent="0.2">
      <c r="A225" s="545"/>
      <c r="B225" s="545"/>
      <c r="C225" s="545"/>
      <c r="D225" s="545"/>
      <c r="E225" s="545"/>
      <c r="F225" s="545"/>
      <c r="G225" s="545"/>
      <c r="H225" s="545"/>
      <c r="I225" s="545"/>
      <c r="J225" s="545"/>
      <c r="K225" s="545"/>
      <c r="L225" s="545"/>
      <c r="M225" s="545"/>
      <c r="N225" s="545"/>
      <c r="O225" s="545"/>
      <c r="P225" s="545"/>
      <c r="Q225" s="545"/>
      <c r="R225" s="545"/>
    </row>
    <row r="226" spans="1:18" x14ac:dyDescent="0.2">
      <c r="A226" s="545"/>
      <c r="B226" s="545"/>
      <c r="C226" s="545"/>
      <c r="D226" s="545"/>
      <c r="E226" s="545"/>
      <c r="F226" s="545"/>
      <c r="G226" s="545"/>
      <c r="H226" s="545"/>
      <c r="I226" s="545"/>
      <c r="J226" s="545"/>
      <c r="K226" s="545"/>
      <c r="L226" s="545"/>
      <c r="M226" s="545"/>
      <c r="N226" s="545"/>
      <c r="O226" s="545"/>
      <c r="P226" s="545"/>
      <c r="Q226" s="545"/>
      <c r="R226" s="545"/>
    </row>
    <row r="227" spans="1:18" x14ac:dyDescent="0.2">
      <c r="A227" s="545"/>
      <c r="B227" s="545"/>
      <c r="C227" s="545"/>
      <c r="D227" s="545"/>
      <c r="E227" s="545"/>
      <c r="F227" s="545"/>
      <c r="G227" s="545"/>
      <c r="H227" s="545"/>
      <c r="I227" s="545"/>
      <c r="J227" s="545"/>
      <c r="K227" s="545"/>
      <c r="L227" s="545"/>
      <c r="M227" s="545"/>
      <c r="N227" s="545"/>
      <c r="O227" s="545"/>
      <c r="P227" s="545"/>
      <c r="Q227" s="545"/>
      <c r="R227" s="545"/>
    </row>
    <row r="228" spans="1:18" x14ac:dyDescent="0.2">
      <c r="A228" s="545"/>
      <c r="B228" s="545"/>
      <c r="C228" s="545"/>
      <c r="D228" s="545"/>
      <c r="E228" s="545"/>
      <c r="F228" s="545"/>
      <c r="G228" s="545"/>
      <c r="H228" s="545"/>
      <c r="I228" s="545"/>
      <c r="J228" s="545"/>
      <c r="K228" s="545"/>
      <c r="L228" s="545"/>
      <c r="M228" s="545"/>
      <c r="N228" s="545"/>
      <c r="O228" s="545"/>
      <c r="P228" s="545"/>
      <c r="Q228" s="545"/>
      <c r="R228" s="545"/>
    </row>
    <row r="229" spans="1:18" x14ac:dyDescent="0.2">
      <c r="A229" s="545"/>
      <c r="B229" s="545"/>
      <c r="C229" s="545"/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5"/>
      <c r="O229" s="545"/>
      <c r="P229" s="545"/>
      <c r="Q229" s="545"/>
      <c r="R229" s="545"/>
    </row>
    <row r="230" spans="1:18" x14ac:dyDescent="0.2">
      <c r="A230" s="545"/>
      <c r="B230" s="545"/>
      <c r="C230" s="545"/>
      <c r="D230" s="545"/>
      <c r="E230" s="545"/>
      <c r="F230" s="545"/>
      <c r="G230" s="545"/>
      <c r="H230" s="545"/>
      <c r="I230" s="545"/>
      <c r="J230" s="545"/>
      <c r="K230" s="545"/>
      <c r="L230" s="545"/>
      <c r="M230" s="545"/>
      <c r="N230" s="545"/>
      <c r="O230" s="545"/>
      <c r="P230" s="545"/>
      <c r="Q230" s="545"/>
      <c r="R230" s="545"/>
    </row>
    <row r="231" spans="1:18" x14ac:dyDescent="0.2">
      <c r="A231" s="545"/>
      <c r="B231" s="545"/>
      <c r="C231" s="545"/>
      <c r="D231" s="545"/>
      <c r="E231" s="545"/>
      <c r="F231" s="545"/>
      <c r="G231" s="545"/>
      <c r="H231" s="545"/>
      <c r="I231" s="545"/>
      <c r="J231" s="545"/>
      <c r="K231" s="545"/>
      <c r="L231" s="545"/>
      <c r="M231" s="545"/>
      <c r="N231" s="545"/>
      <c r="O231" s="545"/>
      <c r="P231" s="545"/>
      <c r="Q231" s="545"/>
      <c r="R231" s="545"/>
    </row>
    <row r="232" spans="1:18" x14ac:dyDescent="0.2">
      <c r="A232" s="545"/>
      <c r="B232" s="545"/>
      <c r="C232" s="545"/>
      <c r="D232" s="545"/>
      <c r="E232" s="545"/>
      <c r="F232" s="545"/>
      <c r="G232" s="545"/>
      <c r="H232" s="545"/>
      <c r="I232" s="545"/>
      <c r="J232" s="545"/>
      <c r="K232" s="545"/>
      <c r="L232" s="545"/>
      <c r="M232" s="545"/>
      <c r="N232" s="545"/>
      <c r="O232" s="545"/>
      <c r="P232" s="545"/>
      <c r="Q232" s="545"/>
      <c r="R232" s="545"/>
    </row>
    <row r="233" spans="1:18" x14ac:dyDescent="0.2">
      <c r="A233" s="545"/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  <c r="L233" s="545"/>
      <c r="M233" s="545"/>
      <c r="N233" s="545"/>
      <c r="O233" s="545"/>
      <c r="P233" s="545"/>
      <c r="Q233" s="545"/>
      <c r="R233" s="545"/>
    </row>
    <row r="234" spans="1:18" x14ac:dyDescent="0.2">
      <c r="A234" s="545"/>
      <c r="B234" s="545"/>
      <c r="C234" s="545"/>
      <c r="D234" s="545"/>
      <c r="E234" s="545"/>
      <c r="F234" s="545"/>
      <c r="G234" s="545"/>
      <c r="H234" s="545"/>
      <c r="I234" s="545"/>
      <c r="J234" s="545"/>
      <c r="K234" s="545"/>
      <c r="L234" s="545"/>
      <c r="M234" s="545"/>
      <c r="N234" s="545"/>
      <c r="O234" s="545"/>
      <c r="P234" s="545"/>
      <c r="Q234" s="545"/>
      <c r="R234" s="545"/>
    </row>
    <row r="235" spans="1:18" x14ac:dyDescent="0.2">
      <c r="A235" s="545"/>
      <c r="B235" s="545"/>
      <c r="C235" s="545"/>
      <c r="D235" s="545"/>
      <c r="E235" s="545"/>
      <c r="F235" s="545"/>
      <c r="G235" s="545"/>
      <c r="H235" s="545"/>
      <c r="I235" s="545"/>
      <c r="J235" s="545"/>
      <c r="K235" s="545"/>
      <c r="L235" s="545"/>
      <c r="M235" s="545"/>
      <c r="N235" s="545"/>
      <c r="O235" s="545"/>
      <c r="P235" s="545"/>
      <c r="Q235" s="545"/>
      <c r="R235" s="545"/>
    </row>
    <row r="236" spans="1:18" x14ac:dyDescent="0.2">
      <c r="A236" s="545"/>
      <c r="B236" s="545"/>
      <c r="C236" s="545"/>
      <c r="D236" s="545"/>
      <c r="E236" s="545"/>
      <c r="F236" s="545"/>
      <c r="G236" s="545"/>
      <c r="H236" s="545"/>
      <c r="I236" s="545"/>
      <c r="J236" s="545"/>
      <c r="K236" s="545"/>
      <c r="L236" s="545"/>
      <c r="M236" s="545"/>
      <c r="N236" s="545"/>
      <c r="O236" s="545"/>
      <c r="P236" s="545"/>
      <c r="Q236" s="545"/>
      <c r="R236" s="545"/>
    </row>
    <row r="237" spans="1:18" x14ac:dyDescent="0.2">
      <c r="A237" s="545"/>
      <c r="B237" s="545"/>
      <c r="C237" s="545"/>
      <c r="D237" s="545"/>
      <c r="E237" s="545"/>
      <c r="F237" s="545"/>
      <c r="G237" s="545"/>
      <c r="H237" s="545"/>
      <c r="I237" s="545"/>
      <c r="J237" s="545"/>
      <c r="K237" s="545"/>
      <c r="L237" s="545"/>
      <c r="M237" s="545"/>
      <c r="N237" s="545"/>
      <c r="O237" s="545"/>
      <c r="P237" s="545"/>
      <c r="Q237" s="545"/>
      <c r="R237" s="545"/>
    </row>
    <row r="238" spans="1:18" x14ac:dyDescent="0.2">
      <c r="A238" s="545"/>
      <c r="B238" s="545"/>
      <c r="C238" s="545"/>
      <c r="D238" s="545"/>
      <c r="E238" s="545"/>
      <c r="F238" s="545"/>
      <c r="G238" s="545"/>
      <c r="H238" s="545"/>
      <c r="I238" s="545"/>
      <c r="J238" s="545"/>
      <c r="K238" s="545"/>
      <c r="L238" s="545"/>
      <c r="M238" s="545"/>
      <c r="N238" s="545"/>
      <c r="O238" s="545"/>
      <c r="P238" s="545"/>
      <c r="Q238" s="545"/>
      <c r="R238" s="545"/>
    </row>
    <row r="239" spans="1:18" x14ac:dyDescent="0.2">
      <c r="A239" s="545"/>
      <c r="B239" s="545"/>
      <c r="C239" s="545"/>
      <c r="D239" s="545"/>
      <c r="E239" s="545"/>
      <c r="F239" s="545"/>
      <c r="G239" s="545"/>
      <c r="H239" s="545"/>
      <c r="I239" s="545"/>
      <c r="J239" s="545"/>
      <c r="K239" s="545"/>
      <c r="L239" s="545"/>
      <c r="M239" s="545"/>
      <c r="N239" s="545"/>
      <c r="O239" s="545"/>
      <c r="P239" s="545"/>
      <c r="Q239" s="545"/>
      <c r="R239" s="545"/>
    </row>
    <row r="240" spans="1:18" x14ac:dyDescent="0.2">
      <c r="A240" s="545"/>
      <c r="B240" s="545"/>
      <c r="C240" s="545"/>
      <c r="D240" s="545"/>
      <c r="E240" s="545"/>
      <c r="F240" s="545"/>
      <c r="G240" s="545"/>
      <c r="H240" s="545"/>
      <c r="I240" s="545"/>
      <c r="J240" s="545"/>
      <c r="K240" s="545"/>
      <c r="L240" s="545"/>
      <c r="M240" s="545"/>
      <c r="N240" s="545"/>
      <c r="O240" s="545"/>
      <c r="P240" s="545"/>
      <c r="Q240" s="545"/>
      <c r="R240" s="545"/>
    </row>
    <row r="241" spans="1:18" x14ac:dyDescent="0.2">
      <c r="A241" s="545"/>
      <c r="B241" s="545"/>
      <c r="C241" s="545"/>
      <c r="D241" s="545"/>
      <c r="E241" s="545"/>
      <c r="F241" s="545"/>
      <c r="G241" s="545"/>
      <c r="H241" s="545"/>
      <c r="I241" s="545"/>
      <c r="J241" s="545"/>
      <c r="K241" s="545"/>
      <c r="L241" s="545"/>
      <c r="M241" s="545"/>
      <c r="N241" s="545"/>
      <c r="O241" s="545"/>
      <c r="P241" s="545"/>
      <c r="Q241" s="545"/>
      <c r="R241" s="545"/>
    </row>
    <row r="242" spans="1:18" x14ac:dyDescent="0.2">
      <c r="A242" s="545"/>
      <c r="B242" s="545"/>
      <c r="C242" s="545"/>
      <c r="D242" s="545"/>
      <c r="E242" s="545"/>
      <c r="F242" s="545"/>
      <c r="G242" s="545"/>
      <c r="H242" s="545"/>
      <c r="I242" s="545"/>
      <c r="J242" s="545"/>
      <c r="K242" s="545"/>
      <c r="L242" s="545"/>
      <c r="M242" s="545"/>
      <c r="N242" s="545"/>
      <c r="O242" s="545"/>
      <c r="P242" s="545"/>
      <c r="Q242" s="545"/>
      <c r="R242" s="545"/>
    </row>
    <row r="243" spans="1:18" x14ac:dyDescent="0.2">
      <c r="A243" s="545"/>
      <c r="B243" s="545"/>
      <c r="C243" s="545"/>
      <c r="D243" s="545"/>
      <c r="E243" s="545"/>
      <c r="F243" s="545"/>
      <c r="G243" s="545"/>
      <c r="H243" s="545"/>
      <c r="I243" s="545"/>
      <c r="J243" s="545"/>
      <c r="K243" s="545"/>
      <c r="L243" s="545"/>
      <c r="M243" s="545"/>
      <c r="N243" s="545"/>
      <c r="O243" s="545"/>
      <c r="P243" s="545"/>
      <c r="Q243" s="545"/>
      <c r="R243" s="545"/>
    </row>
    <row r="244" spans="1:18" x14ac:dyDescent="0.2">
      <c r="A244" s="545"/>
      <c r="B244" s="545"/>
      <c r="C244" s="545"/>
      <c r="D244" s="545"/>
      <c r="E244" s="545"/>
      <c r="F244" s="545"/>
      <c r="G244" s="545"/>
      <c r="H244" s="545"/>
      <c r="I244" s="545"/>
      <c r="J244" s="545"/>
      <c r="K244" s="545"/>
      <c r="L244" s="545"/>
      <c r="M244" s="545"/>
      <c r="N244" s="545"/>
      <c r="O244" s="545"/>
      <c r="P244" s="545"/>
      <c r="Q244" s="545"/>
      <c r="R244" s="545"/>
    </row>
    <row r="245" spans="1:18" x14ac:dyDescent="0.2">
      <c r="A245" s="545"/>
      <c r="B245" s="545"/>
      <c r="C245" s="545"/>
      <c r="D245" s="545"/>
      <c r="E245" s="545"/>
      <c r="F245" s="545"/>
      <c r="G245" s="545"/>
      <c r="H245" s="545"/>
      <c r="I245" s="545"/>
      <c r="J245" s="545"/>
      <c r="K245" s="545"/>
      <c r="L245" s="545"/>
      <c r="M245" s="545"/>
      <c r="N245" s="545"/>
      <c r="O245" s="545"/>
      <c r="P245" s="545"/>
      <c r="Q245" s="545"/>
      <c r="R245" s="545"/>
    </row>
  </sheetData>
  <sortState xmlns:xlrd2="http://schemas.microsoft.com/office/spreadsheetml/2017/richdata2" ref="A14:Q46">
    <sortCondition ref="B14:B46"/>
  </sortState>
  <mergeCells count="13">
    <mergeCell ref="P1:Q1"/>
    <mergeCell ref="A2:Q2"/>
    <mergeCell ref="A3:Q3"/>
    <mergeCell ref="N10:Q10"/>
    <mergeCell ref="A6:Q6"/>
    <mergeCell ref="A9:B9"/>
    <mergeCell ref="O11:Q11"/>
    <mergeCell ref="L11:N11"/>
    <mergeCell ref="C11:E11"/>
    <mergeCell ref="F11:H11"/>
    <mergeCell ref="A11:A12"/>
    <mergeCell ref="B11:B12"/>
    <mergeCell ref="I11:K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U46"/>
  <sheetViews>
    <sheetView topLeftCell="A22" zoomScaleSheetLayoutView="90" workbookViewId="0">
      <selection activeCell="F26" sqref="F26"/>
    </sheetView>
  </sheetViews>
  <sheetFormatPr defaultRowHeight="12.75" x14ac:dyDescent="0.2"/>
  <cols>
    <col min="1" max="1" width="7.42578125" style="15" customWidth="1"/>
    <col min="2" max="2" width="20.28515625" style="15" customWidth="1"/>
    <col min="3" max="3" width="8.7109375" style="15" customWidth="1"/>
    <col min="4" max="4" width="12.28515625" style="15" bestFit="1" customWidth="1"/>
    <col min="5" max="5" width="10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9.5703125" style="15" bestFit="1" customWidth="1"/>
    <col min="15" max="15" width="13.7109375" style="15" customWidth="1"/>
    <col min="16" max="16" width="11.85546875" style="15" customWidth="1"/>
    <col min="17" max="17" width="9.7109375" style="15" customWidth="1"/>
    <col min="18" max="16384" width="9.140625" style="15"/>
  </cols>
  <sheetData>
    <row r="1" spans="1:21" customFormat="1" ht="15" x14ac:dyDescent="0.2">
      <c r="H1" s="34"/>
      <c r="I1" s="34"/>
      <c r="J1" s="34"/>
      <c r="K1" s="34"/>
      <c r="L1" s="34"/>
      <c r="M1" s="34"/>
      <c r="N1" s="34"/>
      <c r="O1" s="34"/>
      <c r="P1" s="933" t="s">
        <v>96</v>
      </c>
      <c r="Q1" s="933"/>
      <c r="R1" s="984"/>
      <c r="S1" s="15"/>
      <c r="T1" s="40"/>
      <c r="U1" s="40"/>
    </row>
    <row r="2" spans="1:21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84"/>
      <c r="S2" s="42"/>
      <c r="T2" s="42"/>
      <c r="U2" s="42"/>
    </row>
    <row r="3" spans="1:21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84"/>
      <c r="S3" s="41"/>
      <c r="T3" s="41"/>
      <c r="U3" s="41"/>
    </row>
    <row r="4" spans="1:21" customFormat="1" ht="10.5" customHeight="1" x14ac:dyDescent="0.2">
      <c r="R4" s="984"/>
    </row>
    <row r="5" spans="1:21" ht="9" customHeight="1" x14ac:dyDescent="0.2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  <c r="R5" s="984"/>
    </row>
    <row r="6" spans="1:21" ht="18.600000000000001" customHeight="1" x14ac:dyDescent="0.25">
      <c r="B6" s="108"/>
      <c r="C6" s="108"/>
      <c r="D6" s="941" t="s">
        <v>815</v>
      </c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R6" s="984"/>
    </row>
    <row r="7" spans="1:21" ht="5.45" customHeight="1" x14ac:dyDescent="0.2">
      <c r="R7" s="984"/>
    </row>
    <row r="8" spans="1:21" x14ac:dyDescent="0.2">
      <c r="A8" s="863" t="s">
        <v>166</v>
      </c>
      <c r="B8" s="863"/>
      <c r="Q8" s="32" t="s">
        <v>25</v>
      </c>
      <c r="R8" s="984"/>
    </row>
    <row r="9" spans="1:21" ht="15.75" x14ac:dyDescent="0.25">
      <c r="A9" s="13"/>
      <c r="N9" s="935" t="s">
        <v>1085</v>
      </c>
      <c r="O9" s="935"/>
      <c r="P9" s="935"/>
      <c r="Q9" s="935"/>
      <c r="R9" s="984"/>
      <c r="S9" s="21"/>
    </row>
    <row r="10" spans="1:21" ht="37.15" customHeight="1" x14ac:dyDescent="0.2">
      <c r="A10" s="936" t="s">
        <v>2</v>
      </c>
      <c r="B10" s="936" t="s">
        <v>3</v>
      </c>
      <c r="C10" s="939" t="s">
        <v>850</v>
      </c>
      <c r="D10" s="939"/>
      <c r="E10" s="939"/>
      <c r="F10" s="939" t="s">
        <v>827</v>
      </c>
      <c r="G10" s="939"/>
      <c r="H10" s="939"/>
      <c r="I10" s="882" t="s">
        <v>376</v>
      </c>
      <c r="J10" s="883"/>
      <c r="K10" s="983"/>
      <c r="L10" s="882" t="s">
        <v>97</v>
      </c>
      <c r="M10" s="883"/>
      <c r="N10" s="983"/>
      <c r="O10" s="980" t="s">
        <v>1097</v>
      </c>
      <c r="P10" s="981"/>
      <c r="Q10" s="982"/>
      <c r="R10" s="984"/>
    </row>
    <row r="11" spans="1:21" ht="39.75" customHeight="1" x14ac:dyDescent="0.2">
      <c r="A11" s="937"/>
      <c r="B11" s="937"/>
      <c r="C11" s="5" t="s">
        <v>116</v>
      </c>
      <c r="D11" s="5" t="s">
        <v>665</v>
      </c>
      <c r="E11" s="37" t="s">
        <v>19</v>
      </c>
      <c r="F11" s="5" t="s">
        <v>116</v>
      </c>
      <c r="G11" s="5" t="s">
        <v>666</v>
      </c>
      <c r="H11" s="37" t="s">
        <v>19</v>
      </c>
      <c r="I11" s="5" t="s">
        <v>116</v>
      </c>
      <c r="J11" s="5" t="s">
        <v>666</v>
      </c>
      <c r="K11" s="37" t="s">
        <v>19</v>
      </c>
      <c r="L11" s="5" t="s">
        <v>116</v>
      </c>
      <c r="M11" s="5" t="s">
        <v>666</v>
      </c>
      <c r="N11" s="37" t="s">
        <v>19</v>
      </c>
      <c r="O11" s="5" t="s">
        <v>236</v>
      </c>
      <c r="P11" s="5" t="s">
        <v>667</v>
      </c>
      <c r="Q11" s="5" t="s">
        <v>117</v>
      </c>
    </row>
    <row r="12" spans="1:21" s="65" customFormat="1" x14ac:dyDescent="0.2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</row>
    <row r="13" spans="1:21" ht="15.75" x14ac:dyDescent="0.25">
      <c r="A13" s="664">
        <v>1</v>
      </c>
      <c r="B13" s="661" t="s">
        <v>950</v>
      </c>
      <c r="C13" s="743">
        <v>1396.1432334794197</v>
      </c>
      <c r="D13" s="743">
        <v>891.55443324823409</v>
      </c>
      <c r="E13" s="743">
        <f t="shared" ref="E13:E45" si="0">C13+D13</f>
        <v>2287.697666727654</v>
      </c>
      <c r="F13" s="743">
        <v>333.57180841665803</v>
      </c>
      <c r="G13" s="743">
        <v>227.93911368551534</v>
      </c>
      <c r="H13" s="743">
        <f t="shared" ref="H13:H45" si="1">F13+G13</f>
        <v>561.51092210217337</v>
      </c>
      <c r="I13" s="743">
        <v>1062.5718172363911</v>
      </c>
      <c r="J13" s="743">
        <v>692.74012440646266</v>
      </c>
      <c r="K13" s="743">
        <f t="shared" ref="K13:K45" si="2">I13+J13</f>
        <v>1755.3119416428538</v>
      </c>
      <c r="L13" s="743">
        <v>852.022122618151</v>
      </c>
      <c r="M13" s="743">
        <v>529.63767586836696</v>
      </c>
      <c r="N13" s="743">
        <f t="shared" ref="N13:N45" si="3">L13+M13</f>
        <v>1381.659798486518</v>
      </c>
      <c r="O13" s="743">
        <f t="shared" ref="O13:O45" si="4">F13+I13-L13</f>
        <v>544.12150303489818</v>
      </c>
      <c r="P13" s="743">
        <f t="shared" ref="P13:P45" si="5">G13+J13-M13</f>
        <v>391.04156222361109</v>
      </c>
      <c r="Q13" s="743">
        <f t="shared" ref="Q13:Q45" si="6">O13+P13</f>
        <v>935.16306525850928</v>
      </c>
    </row>
    <row r="14" spans="1:21" ht="15.75" x14ac:dyDescent="0.25">
      <c r="A14" s="664">
        <v>2</v>
      </c>
      <c r="B14" s="661" t="s">
        <v>951</v>
      </c>
      <c r="C14" s="743">
        <v>227.10677347910897</v>
      </c>
      <c r="D14" s="743">
        <v>136.34409396525072</v>
      </c>
      <c r="E14" s="743">
        <f t="shared" si="0"/>
        <v>363.45086744435969</v>
      </c>
      <c r="F14" s="743">
        <v>54.261207100005883</v>
      </c>
      <c r="G14" s="743">
        <v>34.858389769277068</v>
      </c>
      <c r="H14" s="743">
        <f t="shared" si="1"/>
        <v>89.119596869282958</v>
      </c>
      <c r="I14" s="743">
        <v>172.84563017290691</v>
      </c>
      <c r="J14" s="743">
        <v>105.93971729965742</v>
      </c>
      <c r="K14" s="743">
        <f t="shared" si="2"/>
        <v>278.78534747256435</v>
      </c>
      <c r="L14" s="743">
        <v>138.59609140417206</v>
      </c>
      <c r="M14" s="743">
        <v>80.996702335983414</v>
      </c>
      <c r="N14" s="743">
        <f t="shared" si="3"/>
        <v>219.59279374015546</v>
      </c>
      <c r="O14" s="743">
        <f t="shared" si="4"/>
        <v>88.510745868740742</v>
      </c>
      <c r="P14" s="743">
        <f t="shared" si="5"/>
        <v>59.80140473295107</v>
      </c>
      <c r="Q14" s="743">
        <f t="shared" si="6"/>
        <v>148.31215060169183</v>
      </c>
    </row>
    <row r="15" spans="1:21" ht="15.75" x14ac:dyDescent="0.25">
      <c r="A15" s="664">
        <v>3</v>
      </c>
      <c r="B15" s="661" t="s">
        <v>952</v>
      </c>
      <c r="C15" s="743">
        <v>541.98142927016829</v>
      </c>
      <c r="D15" s="743">
        <v>361.7839485270456</v>
      </c>
      <c r="E15" s="743">
        <f t="shared" si="0"/>
        <v>903.76537779721389</v>
      </c>
      <c r="F15" s="743">
        <v>129.49224775407691</v>
      </c>
      <c r="G15" s="743">
        <v>92.49543213245434</v>
      </c>
      <c r="H15" s="743">
        <f t="shared" si="1"/>
        <v>221.98767988653125</v>
      </c>
      <c r="I15" s="743">
        <v>412.48933375750835</v>
      </c>
      <c r="J15" s="743">
        <v>281.10707340412768</v>
      </c>
      <c r="K15" s="743">
        <f t="shared" si="2"/>
        <v>693.59640716163608</v>
      </c>
      <c r="L15" s="743">
        <v>330.75414951197774</v>
      </c>
      <c r="M15" s="743">
        <v>214.92171708039092</v>
      </c>
      <c r="N15" s="743">
        <f t="shared" si="3"/>
        <v>545.67586659236872</v>
      </c>
      <c r="O15" s="743">
        <f t="shared" si="4"/>
        <v>211.22743199960757</v>
      </c>
      <c r="P15" s="743">
        <f t="shared" si="5"/>
        <v>158.68078845619112</v>
      </c>
      <c r="Q15" s="743">
        <f t="shared" si="6"/>
        <v>369.9082204557987</v>
      </c>
    </row>
    <row r="16" spans="1:21" ht="15.75" x14ac:dyDescent="0.25">
      <c r="A16" s="664">
        <v>4</v>
      </c>
      <c r="B16" s="663" t="s">
        <v>953</v>
      </c>
      <c r="C16" s="613">
        <v>378.02116109732589</v>
      </c>
      <c r="D16" s="743">
        <v>244.95375682409355</v>
      </c>
      <c r="E16" s="743">
        <f t="shared" si="0"/>
        <v>622.97491792141943</v>
      </c>
      <c r="F16" s="743">
        <v>90.318241927617066</v>
      </c>
      <c r="G16" s="613">
        <v>62.626060891197646</v>
      </c>
      <c r="H16" s="743">
        <f t="shared" si="1"/>
        <v>152.94430281881472</v>
      </c>
      <c r="I16" s="743">
        <v>287.70302535503936</v>
      </c>
      <c r="J16" s="743">
        <v>190.32970915518584</v>
      </c>
      <c r="K16" s="743">
        <f t="shared" si="2"/>
        <v>478.03273451022517</v>
      </c>
      <c r="L16" s="613">
        <v>230.69437601329705</v>
      </c>
      <c r="M16" s="613">
        <v>145.51746211037639</v>
      </c>
      <c r="N16" s="743">
        <f t="shared" si="3"/>
        <v>376.21183812367343</v>
      </c>
      <c r="O16" s="743">
        <f t="shared" si="4"/>
        <v>147.32689126935938</v>
      </c>
      <c r="P16" s="743">
        <f t="shared" si="5"/>
        <v>107.43830793600711</v>
      </c>
      <c r="Q16" s="743">
        <f t="shared" si="6"/>
        <v>254.76519920536649</v>
      </c>
    </row>
    <row r="17" spans="1:17" ht="15.75" x14ac:dyDescent="0.25">
      <c r="A17" s="664">
        <v>5</v>
      </c>
      <c r="B17" s="661" t="s">
        <v>954</v>
      </c>
      <c r="C17" s="743">
        <v>1691.8815567208324</v>
      </c>
      <c r="D17" s="743">
        <v>1129.3808582085094</v>
      </c>
      <c r="E17" s="743">
        <f t="shared" si="0"/>
        <v>2821.2624149293415</v>
      </c>
      <c r="F17" s="743">
        <v>404.23072430446138</v>
      </c>
      <c r="G17" s="743">
        <v>288.74296647881545</v>
      </c>
      <c r="H17" s="743">
        <f t="shared" si="1"/>
        <v>692.97369078327688</v>
      </c>
      <c r="I17" s="743">
        <v>1287.6513076622587</v>
      </c>
      <c r="J17" s="743">
        <v>877.53187807861741</v>
      </c>
      <c r="K17" s="743">
        <f t="shared" si="2"/>
        <v>2165.1831857408761</v>
      </c>
      <c r="L17" s="743">
        <v>1032.5018813315291</v>
      </c>
      <c r="M17" s="743">
        <v>670.92106842256135</v>
      </c>
      <c r="N17" s="743">
        <f t="shared" si="3"/>
        <v>1703.4229497540905</v>
      </c>
      <c r="O17" s="743">
        <f t="shared" si="4"/>
        <v>659.38015063519083</v>
      </c>
      <c r="P17" s="743">
        <f t="shared" si="5"/>
        <v>495.35377613487162</v>
      </c>
      <c r="Q17" s="743">
        <f t="shared" si="6"/>
        <v>1154.7339267700625</v>
      </c>
    </row>
    <row r="18" spans="1:17" ht="15.75" x14ac:dyDescent="0.25">
      <c r="A18" s="664">
        <v>6</v>
      </c>
      <c r="B18" s="661" t="s">
        <v>955</v>
      </c>
      <c r="C18" s="743">
        <v>253.18141107289955</v>
      </c>
      <c r="D18" s="743">
        <v>170.4582453628642</v>
      </c>
      <c r="E18" s="743">
        <f t="shared" si="0"/>
        <v>423.63965643576375</v>
      </c>
      <c r="F18" s="743">
        <v>60.49105788278942</v>
      </c>
      <c r="G18" s="743">
        <v>43.580178528012851</v>
      </c>
      <c r="H18" s="743">
        <f t="shared" si="1"/>
        <v>104.07123641080227</v>
      </c>
      <c r="I18" s="743">
        <v>192.69042430822353</v>
      </c>
      <c r="J18" s="743">
        <v>132.44650208127015</v>
      </c>
      <c r="K18" s="743">
        <f t="shared" si="2"/>
        <v>325.13692638949368</v>
      </c>
      <c r="L18" s="743">
        <v>154.50861924259027</v>
      </c>
      <c r="M18" s="743">
        <v>101.26258761078964</v>
      </c>
      <c r="N18" s="743">
        <f t="shared" si="3"/>
        <v>255.77120685337991</v>
      </c>
      <c r="O18" s="743">
        <f t="shared" si="4"/>
        <v>98.672862948422676</v>
      </c>
      <c r="P18" s="743">
        <f t="shared" si="5"/>
        <v>74.764092998493368</v>
      </c>
      <c r="Q18" s="743">
        <f t="shared" si="6"/>
        <v>173.43695594691604</v>
      </c>
    </row>
    <row r="19" spans="1:17" ht="15.75" x14ac:dyDescent="0.25">
      <c r="A19" s="664">
        <v>7</v>
      </c>
      <c r="B19" s="661" t="s">
        <v>956</v>
      </c>
      <c r="C19" s="743">
        <v>665.97002323233789</v>
      </c>
      <c r="D19" s="743">
        <v>444.5634357283601</v>
      </c>
      <c r="E19" s="743">
        <f t="shared" si="0"/>
        <v>1110.533458960698</v>
      </c>
      <c r="F19" s="743">
        <v>159.11607038144865</v>
      </c>
      <c r="G19" s="743">
        <v>113.65923575492539</v>
      </c>
      <c r="H19" s="743">
        <f t="shared" si="1"/>
        <v>272.77530613637407</v>
      </c>
      <c r="I19" s="743">
        <v>506.85413992043527</v>
      </c>
      <c r="J19" s="743">
        <v>345.42695127542692</v>
      </c>
      <c r="K19" s="743">
        <f t="shared" si="2"/>
        <v>852.28109119586225</v>
      </c>
      <c r="L19" s="743">
        <v>406.42047261896499</v>
      </c>
      <c r="M19" s="743">
        <v>264.09777809905933</v>
      </c>
      <c r="N19" s="743">
        <f t="shared" si="3"/>
        <v>670.51825071802432</v>
      </c>
      <c r="O19" s="743">
        <f t="shared" si="4"/>
        <v>259.54973768291899</v>
      </c>
      <c r="P19" s="743">
        <f t="shared" si="5"/>
        <v>194.98840893129301</v>
      </c>
      <c r="Q19" s="743">
        <f t="shared" si="6"/>
        <v>454.538146614212</v>
      </c>
    </row>
    <row r="20" spans="1:17" ht="15.75" x14ac:dyDescent="0.25">
      <c r="A20" s="664">
        <v>8</v>
      </c>
      <c r="B20" s="663" t="s">
        <v>957</v>
      </c>
      <c r="C20" s="613">
        <v>204.89853006268112</v>
      </c>
      <c r="D20" s="743">
        <v>132.02243780181891</v>
      </c>
      <c r="E20" s="743">
        <f t="shared" si="0"/>
        <v>336.92096786450003</v>
      </c>
      <c r="F20" s="743">
        <v>48.955129800391653</v>
      </c>
      <c r="G20" s="613">
        <v>33.753494275731903</v>
      </c>
      <c r="H20" s="743">
        <f t="shared" si="1"/>
        <v>82.708624076123556</v>
      </c>
      <c r="I20" s="743">
        <v>155.94345781784554</v>
      </c>
      <c r="J20" s="743">
        <v>102.58177916750059</v>
      </c>
      <c r="K20" s="743">
        <f t="shared" si="2"/>
        <v>258.52523698534611</v>
      </c>
      <c r="L20" s="613">
        <v>125.04310182435017</v>
      </c>
      <c r="M20" s="613">
        <v>78.429375158928224</v>
      </c>
      <c r="N20" s="743">
        <f t="shared" si="3"/>
        <v>203.4724769832784</v>
      </c>
      <c r="O20" s="743">
        <f t="shared" si="4"/>
        <v>79.855485793887027</v>
      </c>
      <c r="P20" s="743">
        <f t="shared" si="5"/>
        <v>57.905898284304271</v>
      </c>
      <c r="Q20" s="743">
        <f t="shared" si="6"/>
        <v>137.7613840781913</v>
      </c>
    </row>
    <row r="21" spans="1:17" ht="15.75" x14ac:dyDescent="0.25">
      <c r="A21" s="664">
        <v>9</v>
      </c>
      <c r="B21" s="663" t="s">
        <v>958</v>
      </c>
      <c r="C21" s="613">
        <v>331.17052742718136</v>
      </c>
      <c r="D21" s="743">
        <v>223.26083662924353</v>
      </c>
      <c r="E21" s="743">
        <f t="shared" si="0"/>
        <v>554.43136405642485</v>
      </c>
      <c r="F21" s="743">
        <v>79.124511782989444</v>
      </c>
      <c r="G21" s="613">
        <v>57.079944111261241</v>
      </c>
      <c r="H21" s="743">
        <f t="shared" si="1"/>
        <v>136.20445589425069</v>
      </c>
      <c r="I21" s="743">
        <v>252.0461086692803</v>
      </c>
      <c r="J21" s="743">
        <v>173.4742534767598</v>
      </c>
      <c r="K21" s="743">
        <f t="shared" si="2"/>
        <v>425.5203621460401</v>
      </c>
      <c r="L21" s="613">
        <v>202.10291391369552</v>
      </c>
      <c r="M21" s="613">
        <v>132.63054527576585</v>
      </c>
      <c r="N21" s="743">
        <f t="shared" si="3"/>
        <v>334.73345918946137</v>
      </c>
      <c r="O21" s="743">
        <f t="shared" si="4"/>
        <v>129.06770653857424</v>
      </c>
      <c r="P21" s="743">
        <f t="shared" si="5"/>
        <v>97.9236523122552</v>
      </c>
      <c r="Q21" s="743">
        <f t="shared" si="6"/>
        <v>226.99135885082944</v>
      </c>
    </row>
    <row r="22" spans="1:17" ht="15.75" x14ac:dyDescent="0.25">
      <c r="A22" s="664">
        <v>10</v>
      </c>
      <c r="B22" s="661" t="s">
        <v>959</v>
      </c>
      <c r="C22" s="743">
        <v>962.02430575647941</v>
      </c>
      <c r="D22" s="743">
        <v>620.6960224658834</v>
      </c>
      <c r="E22" s="743">
        <f t="shared" si="0"/>
        <v>1582.7203282223627</v>
      </c>
      <c r="F22" s="743">
        <v>229.85047645306597</v>
      </c>
      <c r="G22" s="743">
        <v>158.69014381268389</v>
      </c>
      <c r="H22" s="743">
        <f t="shared" si="1"/>
        <v>388.54062026574985</v>
      </c>
      <c r="I22" s="743">
        <v>732.17409953397032</v>
      </c>
      <c r="J22" s="743">
        <v>482.28243143275768</v>
      </c>
      <c r="K22" s="743">
        <f t="shared" si="2"/>
        <v>1214.456530966728</v>
      </c>
      <c r="L22" s="743">
        <v>587.09305130401663</v>
      </c>
      <c r="M22" s="743">
        <v>368.7312703519903</v>
      </c>
      <c r="N22" s="743">
        <f t="shared" si="3"/>
        <v>955.82432165600699</v>
      </c>
      <c r="O22" s="743">
        <f t="shared" si="4"/>
        <v>374.93152468301969</v>
      </c>
      <c r="P22" s="743">
        <f t="shared" si="5"/>
        <v>272.24130489345129</v>
      </c>
      <c r="Q22" s="743">
        <f t="shared" si="6"/>
        <v>647.17282957647103</v>
      </c>
    </row>
    <row r="23" spans="1:17" ht="15.75" x14ac:dyDescent="0.25">
      <c r="A23" s="664">
        <v>11</v>
      </c>
      <c r="B23" s="661" t="s">
        <v>960</v>
      </c>
      <c r="C23" s="743">
        <v>112.72618838769708</v>
      </c>
      <c r="D23" s="743">
        <v>78.873456074554909</v>
      </c>
      <c r="E23" s="743">
        <f t="shared" si="0"/>
        <v>191.599644462252</v>
      </c>
      <c r="F23" s="743">
        <v>26.932966199098274</v>
      </c>
      <c r="G23" s="743">
        <v>20.165168833770782</v>
      </c>
      <c r="H23" s="743">
        <f t="shared" si="1"/>
        <v>47.098135032869052</v>
      </c>
      <c r="I23" s="743">
        <v>85.793253853142488</v>
      </c>
      <c r="J23" s="743">
        <v>61.284881478730568</v>
      </c>
      <c r="K23" s="743">
        <f t="shared" si="2"/>
        <v>147.07813533187306</v>
      </c>
      <c r="L23" s="743">
        <v>68.793232672394709</v>
      </c>
      <c r="M23" s="743">
        <v>46.855640446803555</v>
      </c>
      <c r="N23" s="743">
        <f t="shared" si="3"/>
        <v>115.64887311919827</v>
      </c>
      <c r="O23" s="743">
        <f t="shared" si="4"/>
        <v>43.932987379846054</v>
      </c>
      <c r="P23" s="743">
        <f t="shared" si="5"/>
        <v>34.594409865697791</v>
      </c>
      <c r="Q23" s="743">
        <f t="shared" si="6"/>
        <v>78.527397245543852</v>
      </c>
    </row>
    <row r="24" spans="1:17" ht="31.5" x14ac:dyDescent="0.25">
      <c r="A24" s="664">
        <v>12</v>
      </c>
      <c r="B24" s="663" t="s">
        <v>961</v>
      </c>
      <c r="C24" s="613">
        <v>134.77527872388364</v>
      </c>
      <c r="D24" s="743">
        <v>89.288973366183328</v>
      </c>
      <c r="E24" s="743">
        <f t="shared" si="0"/>
        <v>224.06425209006699</v>
      </c>
      <c r="F24" s="743">
        <v>32.201018044362208</v>
      </c>
      <c r="G24" s="613">
        <v>22.828050304036456</v>
      </c>
      <c r="H24" s="743">
        <f t="shared" si="1"/>
        <v>55.029068348398667</v>
      </c>
      <c r="I24" s="743">
        <v>102.57429853760713</v>
      </c>
      <c r="J24" s="743">
        <v>69.377765631718006</v>
      </c>
      <c r="K24" s="743">
        <f t="shared" si="2"/>
        <v>171.95206416932513</v>
      </c>
      <c r="L24" s="613">
        <v>82.249096153692719</v>
      </c>
      <c r="M24" s="613">
        <v>53.043092570401399</v>
      </c>
      <c r="N24" s="743">
        <f t="shared" si="3"/>
        <v>135.2921887240941</v>
      </c>
      <c r="O24" s="743">
        <f t="shared" si="4"/>
        <v>52.526220428276631</v>
      </c>
      <c r="P24" s="743">
        <f t="shared" si="5"/>
        <v>39.16272336535306</v>
      </c>
      <c r="Q24" s="743">
        <f t="shared" si="6"/>
        <v>91.68894379362969</v>
      </c>
    </row>
    <row r="25" spans="1:17" ht="15.75" x14ac:dyDescent="0.25">
      <c r="A25" s="664">
        <v>13</v>
      </c>
      <c r="B25" s="662" t="s">
        <v>962</v>
      </c>
      <c r="C25" s="743">
        <v>860.19588767749167</v>
      </c>
      <c r="D25" s="743">
        <v>458.70626233483205</v>
      </c>
      <c r="E25" s="743">
        <f t="shared" si="0"/>
        <v>1318.9021500123238</v>
      </c>
      <c r="F25" s="743">
        <v>205.52124664892628</v>
      </c>
      <c r="G25" s="743">
        <v>117.27505913201531</v>
      </c>
      <c r="H25" s="743">
        <f t="shared" si="1"/>
        <v>322.79630578094157</v>
      </c>
      <c r="I25" s="743">
        <v>654.67488265573877</v>
      </c>
      <c r="J25" s="743">
        <v>356.41596450609586</v>
      </c>
      <c r="K25" s="743">
        <f t="shared" si="2"/>
        <v>1011.0908471618346</v>
      </c>
      <c r="L25" s="743">
        <v>524.95038367937241</v>
      </c>
      <c r="M25" s="743">
        <v>272.49947914469305</v>
      </c>
      <c r="N25" s="743">
        <f t="shared" si="3"/>
        <v>797.44986282406546</v>
      </c>
      <c r="O25" s="743">
        <f t="shared" si="4"/>
        <v>335.24574562529267</v>
      </c>
      <c r="P25" s="743">
        <f t="shared" si="5"/>
        <v>201.19154449341812</v>
      </c>
      <c r="Q25" s="743">
        <f t="shared" si="6"/>
        <v>536.43729011871073</v>
      </c>
    </row>
    <row r="26" spans="1:17" ht="15.75" x14ac:dyDescent="0.25">
      <c r="A26" s="664">
        <v>14</v>
      </c>
      <c r="B26" s="663" t="s">
        <v>963</v>
      </c>
      <c r="C26" s="613">
        <v>349.38056036576268</v>
      </c>
      <c r="D26" s="743">
        <v>237.01201572969009</v>
      </c>
      <c r="E26" s="743">
        <f t="shared" si="0"/>
        <v>586.3925760954528</v>
      </c>
      <c r="F26" s="743">
        <v>83.475321551634138</v>
      </c>
      <c r="G26" s="613">
        <v>60.595636994831757</v>
      </c>
      <c r="H26" s="743">
        <f t="shared" si="1"/>
        <v>144.0709585464659</v>
      </c>
      <c r="I26" s="743">
        <v>265.90533695437591</v>
      </c>
      <c r="J26" s="743">
        <v>184.15895557181022</v>
      </c>
      <c r="K26" s="743">
        <f t="shared" si="2"/>
        <v>450.06429252618614</v>
      </c>
      <c r="L26" s="613">
        <v>213.21592190973729</v>
      </c>
      <c r="M26" s="613">
        <v>140.79958383090514</v>
      </c>
      <c r="N26" s="743">
        <f t="shared" si="3"/>
        <v>354.01550574064242</v>
      </c>
      <c r="O26" s="743">
        <f t="shared" si="4"/>
        <v>136.16473659627275</v>
      </c>
      <c r="P26" s="743">
        <f t="shared" si="5"/>
        <v>103.95500873573684</v>
      </c>
      <c r="Q26" s="743">
        <f t="shared" si="6"/>
        <v>240.11974533200959</v>
      </c>
    </row>
    <row r="27" spans="1:17" ht="15.75" x14ac:dyDescent="0.25">
      <c r="A27" s="664">
        <v>15</v>
      </c>
      <c r="B27" s="661" t="s">
        <v>964</v>
      </c>
      <c r="C27" s="743">
        <v>249.89902004019595</v>
      </c>
      <c r="D27" s="743">
        <v>162.1203092997265</v>
      </c>
      <c r="E27" s="743">
        <f t="shared" si="0"/>
        <v>412.01932933992248</v>
      </c>
      <c r="F27" s="743">
        <v>59.706816634145582</v>
      </c>
      <c r="G27" s="743">
        <v>41.448461511841678</v>
      </c>
      <c r="H27" s="743">
        <f t="shared" si="1"/>
        <v>101.15527814598727</v>
      </c>
      <c r="I27" s="743">
        <v>190.19227360214722</v>
      </c>
      <c r="J27" s="743">
        <v>125.96790397186797</v>
      </c>
      <c r="K27" s="743">
        <f t="shared" si="2"/>
        <v>316.16017757401517</v>
      </c>
      <c r="L27" s="743">
        <v>152.50547965928467</v>
      </c>
      <c r="M27" s="743">
        <v>96.30934537079537</v>
      </c>
      <c r="N27" s="743">
        <f t="shared" si="3"/>
        <v>248.81482503008004</v>
      </c>
      <c r="O27" s="743">
        <f t="shared" si="4"/>
        <v>97.393610577008133</v>
      </c>
      <c r="P27" s="743">
        <f t="shared" si="5"/>
        <v>71.107020112914284</v>
      </c>
      <c r="Q27" s="743">
        <f t="shared" si="6"/>
        <v>168.50063068992242</v>
      </c>
    </row>
    <row r="28" spans="1:17" ht="15.75" x14ac:dyDescent="0.25">
      <c r="A28" s="664">
        <v>16</v>
      </c>
      <c r="B28" s="661" t="s">
        <v>965</v>
      </c>
      <c r="C28" s="743">
        <v>193.92163955119199</v>
      </c>
      <c r="D28" s="743">
        <v>158.81306369328999</v>
      </c>
      <c r="E28" s="743">
        <f t="shared" si="0"/>
        <v>352.73470324448198</v>
      </c>
      <c r="F28" s="743">
        <v>46.332489708096958</v>
      </c>
      <c r="G28" s="743">
        <v>40.602915122122184</v>
      </c>
      <c r="H28" s="743">
        <f t="shared" si="1"/>
        <v>86.935404830219142</v>
      </c>
      <c r="I28" s="743">
        <v>147.58920431526619</v>
      </c>
      <c r="J28" s="743">
        <v>123.39816549331154</v>
      </c>
      <c r="K28" s="743">
        <f t="shared" si="2"/>
        <v>270.98736980857774</v>
      </c>
      <c r="L28" s="743">
        <v>118.34425221560488</v>
      </c>
      <c r="M28" s="743">
        <v>94.34463989550872</v>
      </c>
      <c r="N28" s="743">
        <f t="shared" si="3"/>
        <v>212.6888921111136</v>
      </c>
      <c r="O28" s="743">
        <f t="shared" si="4"/>
        <v>75.577441807758277</v>
      </c>
      <c r="P28" s="743">
        <f t="shared" si="5"/>
        <v>69.656440719925001</v>
      </c>
      <c r="Q28" s="743">
        <f t="shared" si="6"/>
        <v>145.23388252768328</v>
      </c>
    </row>
    <row r="29" spans="1:17" ht="15.75" x14ac:dyDescent="0.25">
      <c r="A29" s="664">
        <v>17</v>
      </c>
      <c r="B29" s="661" t="s">
        <v>966</v>
      </c>
      <c r="C29" s="743">
        <v>497.53808372524577</v>
      </c>
      <c r="D29" s="743">
        <v>357.2478000794805</v>
      </c>
      <c r="E29" s="743">
        <f t="shared" si="0"/>
        <v>854.78588380472627</v>
      </c>
      <c r="F29" s="743">
        <v>118.87367597003454</v>
      </c>
      <c r="G29" s="743">
        <v>91.335698505291717</v>
      </c>
      <c r="H29" s="743">
        <f t="shared" si="1"/>
        <v>210.20937447532626</v>
      </c>
      <c r="I29" s="743">
        <v>378.66454751258806</v>
      </c>
      <c r="J29" s="743">
        <v>277.5824742066971</v>
      </c>
      <c r="K29" s="743">
        <f t="shared" si="2"/>
        <v>656.24702171928516</v>
      </c>
      <c r="L29" s="743">
        <v>303.63177932860714</v>
      </c>
      <c r="M29" s="743">
        <v>212.22696841270826</v>
      </c>
      <c r="N29" s="743">
        <f t="shared" si="3"/>
        <v>515.85874774131537</v>
      </c>
      <c r="O29" s="743">
        <f t="shared" si="4"/>
        <v>193.90644415401545</v>
      </c>
      <c r="P29" s="743">
        <f t="shared" si="5"/>
        <v>156.69120429928054</v>
      </c>
      <c r="Q29" s="743">
        <f t="shared" si="6"/>
        <v>350.59764845329596</v>
      </c>
    </row>
    <row r="30" spans="1:17" ht="15.75" x14ac:dyDescent="0.25">
      <c r="A30" s="664">
        <v>18</v>
      </c>
      <c r="B30" s="662" t="s">
        <v>967</v>
      </c>
      <c r="C30" s="743">
        <v>687.70037280105043</v>
      </c>
      <c r="D30" s="743">
        <v>457.53131981675602</v>
      </c>
      <c r="E30" s="743">
        <f t="shared" si="0"/>
        <v>1145.2316926178064</v>
      </c>
      <c r="F30" s="743">
        <v>164.30796748007</v>
      </c>
      <c r="G30" s="743">
        <v>116.9746676514571</v>
      </c>
      <c r="H30" s="743">
        <f t="shared" si="1"/>
        <v>281.28263513152712</v>
      </c>
      <c r="I30" s="743">
        <v>523.39259849453492</v>
      </c>
      <c r="J30" s="743">
        <v>355.50303109924033</v>
      </c>
      <c r="K30" s="743">
        <f t="shared" si="2"/>
        <v>878.89562959377531</v>
      </c>
      <c r="L30" s="743">
        <v>419.68181867629409</v>
      </c>
      <c r="M30" s="743">
        <v>271.80149167320968</v>
      </c>
      <c r="N30" s="743">
        <f t="shared" si="3"/>
        <v>691.48331034950377</v>
      </c>
      <c r="O30" s="743">
        <f t="shared" si="4"/>
        <v>268.01874729831087</v>
      </c>
      <c r="P30" s="743">
        <f t="shared" si="5"/>
        <v>200.67620707748773</v>
      </c>
      <c r="Q30" s="743">
        <f t="shared" si="6"/>
        <v>468.6949543757986</v>
      </c>
    </row>
    <row r="31" spans="1:17" ht="14.25" customHeight="1" x14ac:dyDescent="0.25">
      <c r="A31" s="664">
        <v>19</v>
      </c>
      <c r="B31" s="663" t="s">
        <v>968</v>
      </c>
      <c r="C31" s="613">
        <v>461.08120663591382</v>
      </c>
      <c r="D31" s="743">
        <v>294.52484276006271</v>
      </c>
      <c r="E31" s="743">
        <f t="shared" si="0"/>
        <v>755.60604939597647</v>
      </c>
      <c r="F31" s="743">
        <v>110.16326135906007</v>
      </c>
      <c r="G31" s="613">
        <v>75.299644209612154</v>
      </c>
      <c r="H31" s="743">
        <f t="shared" si="1"/>
        <v>185.46290556867223</v>
      </c>
      <c r="I31" s="743">
        <v>350.91807479357232</v>
      </c>
      <c r="J31" s="743">
        <v>228.84657246451283</v>
      </c>
      <c r="K31" s="743">
        <f t="shared" si="2"/>
        <v>579.76464725808512</v>
      </c>
      <c r="L31" s="613">
        <v>281.3832986163024</v>
      </c>
      <c r="M31" s="613">
        <v>174.96570864058879</v>
      </c>
      <c r="N31" s="743">
        <f t="shared" si="3"/>
        <v>456.34900725689118</v>
      </c>
      <c r="O31" s="743">
        <f t="shared" si="4"/>
        <v>179.69803753632999</v>
      </c>
      <c r="P31" s="743">
        <f t="shared" si="5"/>
        <v>129.18050803353617</v>
      </c>
      <c r="Q31" s="743">
        <f t="shared" si="6"/>
        <v>308.87854556986616</v>
      </c>
    </row>
    <row r="32" spans="1:17" ht="15.75" customHeight="1" x14ac:dyDescent="0.25">
      <c r="A32" s="664">
        <v>20</v>
      </c>
      <c r="B32" s="661" t="s">
        <v>969</v>
      </c>
      <c r="C32" s="743">
        <v>614.70812859974455</v>
      </c>
      <c r="D32" s="743">
        <v>410.33779534069816</v>
      </c>
      <c r="E32" s="743">
        <f t="shared" si="0"/>
        <v>1025.0459239404427</v>
      </c>
      <c r="F32" s="743">
        <v>146.86838512580087</v>
      </c>
      <c r="G32" s="743">
        <v>104.90894318236776</v>
      </c>
      <c r="H32" s="743">
        <f t="shared" si="1"/>
        <v>251.77732830816865</v>
      </c>
      <c r="I32" s="743">
        <v>467.83991614413389</v>
      </c>
      <c r="J32" s="743">
        <v>318.83353925720814</v>
      </c>
      <c r="K32" s="743">
        <f t="shared" si="2"/>
        <v>786.67345540134204</v>
      </c>
      <c r="L32" s="743">
        <v>375.1369572697256</v>
      </c>
      <c r="M32" s="743">
        <v>243.76566156862569</v>
      </c>
      <c r="N32" s="743">
        <f t="shared" si="3"/>
        <v>618.90261883835126</v>
      </c>
      <c r="O32" s="743">
        <f t="shared" si="4"/>
        <v>239.57134400020914</v>
      </c>
      <c r="P32" s="743">
        <f t="shared" si="5"/>
        <v>179.97682087095021</v>
      </c>
      <c r="Q32" s="743">
        <f t="shared" si="6"/>
        <v>419.54816487115932</v>
      </c>
    </row>
    <row r="33" spans="1:18" ht="15.75" customHeight="1" x14ac:dyDescent="0.25">
      <c r="A33" s="664">
        <v>21</v>
      </c>
      <c r="B33" s="663" t="s">
        <v>970</v>
      </c>
      <c r="C33" s="613">
        <v>166.43274734677044</v>
      </c>
      <c r="D33" s="743">
        <v>110.20525655658498</v>
      </c>
      <c r="E33" s="743">
        <f t="shared" si="0"/>
        <v>276.63800390335541</v>
      </c>
      <c r="F33" s="743">
        <v>39.764739878340954</v>
      </c>
      <c r="G33" s="613">
        <v>28.17560831532386</v>
      </c>
      <c r="H33" s="743">
        <f t="shared" si="1"/>
        <v>67.940348193664818</v>
      </c>
      <c r="I33" s="743">
        <v>126.66805421903001</v>
      </c>
      <c r="J33" s="743">
        <v>85.629772328212496</v>
      </c>
      <c r="K33" s="743">
        <f t="shared" si="2"/>
        <v>212.29782654724249</v>
      </c>
      <c r="L33" s="613">
        <v>101.56864945308358</v>
      </c>
      <c r="M33" s="613">
        <v>65.468639686361371</v>
      </c>
      <c r="N33" s="743">
        <f t="shared" si="3"/>
        <v>167.03728913944497</v>
      </c>
      <c r="O33" s="743">
        <f t="shared" si="4"/>
        <v>64.864144644287379</v>
      </c>
      <c r="P33" s="743">
        <f t="shared" si="5"/>
        <v>48.336740957174982</v>
      </c>
      <c r="Q33" s="743">
        <f t="shared" si="6"/>
        <v>113.20088560146236</v>
      </c>
    </row>
    <row r="34" spans="1:18" ht="12.75" customHeight="1" x14ac:dyDescent="0.25">
      <c r="A34" s="664">
        <v>22</v>
      </c>
      <c r="B34" s="661" t="s">
        <v>971</v>
      </c>
      <c r="C34" s="743">
        <v>228.34903237290348</v>
      </c>
      <c r="D34" s="743">
        <v>179.21230690115382</v>
      </c>
      <c r="E34" s="743">
        <f t="shared" si="0"/>
        <v>407.56133927405733</v>
      </c>
      <c r="F34" s="743">
        <v>54.558012281442771</v>
      </c>
      <c r="G34" s="743">
        <v>45.818284193548386</v>
      </c>
      <c r="H34" s="743">
        <f t="shared" si="1"/>
        <v>100.37629647499116</v>
      </c>
      <c r="I34" s="743">
        <v>173.79108423421243</v>
      </c>
      <c r="J34" s="743">
        <v>139.248430772267</v>
      </c>
      <c r="K34" s="743">
        <f t="shared" si="2"/>
        <v>313.03951500647941</v>
      </c>
      <c r="L34" s="743">
        <v>139.35420277423137</v>
      </c>
      <c r="M34" s="743">
        <v>106.46303374693426</v>
      </c>
      <c r="N34" s="743">
        <f t="shared" si="3"/>
        <v>245.81723652116563</v>
      </c>
      <c r="O34" s="743">
        <f t="shared" si="4"/>
        <v>88.994893741423851</v>
      </c>
      <c r="P34" s="743">
        <f t="shared" si="5"/>
        <v>78.603681218881121</v>
      </c>
      <c r="Q34" s="743">
        <f t="shared" si="6"/>
        <v>167.59857496030497</v>
      </c>
    </row>
    <row r="35" spans="1:18" ht="12.75" customHeight="1" x14ac:dyDescent="0.25">
      <c r="A35" s="664">
        <v>23</v>
      </c>
      <c r="B35" s="661" t="s">
        <v>972</v>
      </c>
      <c r="C35" s="613">
        <v>384.66076075629809</v>
      </c>
      <c r="D35" s="743">
        <v>238.35667216704391</v>
      </c>
      <c r="E35" s="743">
        <f t="shared" si="0"/>
        <v>623.01743292334197</v>
      </c>
      <c r="F35" s="743">
        <v>91.904600126615335</v>
      </c>
      <c r="G35" s="613">
        <v>60.93941835591508</v>
      </c>
      <c r="H35" s="743">
        <f t="shared" si="1"/>
        <v>152.84401848253043</v>
      </c>
      <c r="I35" s="743">
        <v>292.75626868006259</v>
      </c>
      <c r="J35" s="743">
        <v>185.20375713743383</v>
      </c>
      <c r="K35" s="743">
        <f t="shared" si="2"/>
        <v>477.96002581749644</v>
      </c>
      <c r="L35" s="613">
        <v>234.74631399438363</v>
      </c>
      <c r="M35" s="613">
        <v>141.59839171493616</v>
      </c>
      <c r="N35" s="743">
        <f t="shared" si="3"/>
        <v>376.34470570931978</v>
      </c>
      <c r="O35" s="743">
        <f t="shared" si="4"/>
        <v>149.91455481229428</v>
      </c>
      <c r="P35" s="743">
        <f t="shared" si="5"/>
        <v>104.54478377841275</v>
      </c>
      <c r="Q35" s="743">
        <f t="shared" si="6"/>
        <v>254.45933859070703</v>
      </c>
    </row>
    <row r="36" spans="1:18" ht="15.75" x14ac:dyDescent="0.25">
      <c r="A36" s="664">
        <v>24</v>
      </c>
      <c r="B36" s="661" t="s">
        <v>973</v>
      </c>
      <c r="C36" s="743">
        <v>525.61369536802249</v>
      </c>
      <c r="D36" s="743">
        <v>378.11390887272142</v>
      </c>
      <c r="E36" s="743">
        <f t="shared" si="0"/>
        <v>903.72760424074386</v>
      </c>
      <c r="F36" s="743">
        <v>125.58160702145331</v>
      </c>
      <c r="G36" s="743">
        <v>96.67042868779825</v>
      </c>
      <c r="H36" s="743">
        <f t="shared" si="1"/>
        <v>222.25203570925157</v>
      </c>
      <c r="I36" s="743">
        <v>400.03223599032492</v>
      </c>
      <c r="J36" s="743">
        <v>293.79549526548408</v>
      </c>
      <c r="K36" s="743">
        <f t="shared" si="2"/>
        <v>693.827731255809</v>
      </c>
      <c r="L36" s="743">
        <v>320.7654384346763</v>
      </c>
      <c r="M36" s="743">
        <v>224.62270887849715</v>
      </c>
      <c r="N36" s="743">
        <f t="shared" si="3"/>
        <v>545.38814731317348</v>
      </c>
      <c r="O36" s="743">
        <f t="shared" si="4"/>
        <v>204.84840457710197</v>
      </c>
      <c r="P36" s="743">
        <f t="shared" si="5"/>
        <v>165.84321507478515</v>
      </c>
      <c r="Q36" s="743">
        <f t="shared" si="6"/>
        <v>370.69161965188709</v>
      </c>
      <c r="R36" s="34"/>
    </row>
    <row r="37" spans="1:18" ht="15.75" x14ac:dyDescent="0.25">
      <c r="A37" s="664">
        <v>25</v>
      </c>
      <c r="B37" s="661" t="s">
        <v>974</v>
      </c>
      <c r="C37" s="743">
        <v>399.83191295944283</v>
      </c>
      <c r="D37" s="743">
        <v>293.16774063529527</v>
      </c>
      <c r="E37" s="743">
        <f t="shared" si="0"/>
        <v>692.99965359473811</v>
      </c>
      <c r="F37" s="743">
        <v>95.529349045503338</v>
      </c>
      <c r="G37" s="743">
        <v>74.952680923957004</v>
      </c>
      <c r="H37" s="743">
        <f t="shared" si="1"/>
        <v>170.48202996946034</v>
      </c>
      <c r="I37" s="743">
        <v>304.30267622586331</v>
      </c>
      <c r="J37" s="743">
        <v>227.79210056724628</v>
      </c>
      <c r="K37" s="743">
        <f t="shared" si="2"/>
        <v>532.09477679310953</v>
      </c>
      <c r="L37" s="743">
        <v>244.00478905103827</v>
      </c>
      <c r="M37" s="743">
        <v>174.15950725963762</v>
      </c>
      <c r="N37" s="743">
        <f t="shared" si="3"/>
        <v>418.16429631067592</v>
      </c>
      <c r="O37" s="743">
        <f t="shared" si="4"/>
        <v>155.82723622032839</v>
      </c>
      <c r="P37" s="743">
        <f t="shared" si="5"/>
        <v>128.58527423156568</v>
      </c>
      <c r="Q37" s="743">
        <f t="shared" si="6"/>
        <v>284.41251045189404</v>
      </c>
    </row>
    <row r="38" spans="1:18" ht="15.75" x14ac:dyDescent="0.25">
      <c r="A38" s="664">
        <v>26</v>
      </c>
      <c r="B38" s="661" t="s">
        <v>975</v>
      </c>
      <c r="C38" s="743">
        <v>72.362064063813236</v>
      </c>
      <c r="D38" s="743">
        <v>56.571306425887649</v>
      </c>
      <c r="E38" s="743">
        <f t="shared" si="0"/>
        <v>128.93337048970088</v>
      </c>
      <c r="F38" s="743">
        <v>17.289017338409106</v>
      </c>
      <c r="G38" s="743">
        <v>14.463293508359731</v>
      </c>
      <c r="H38" s="743">
        <f t="shared" si="1"/>
        <v>31.752310846768836</v>
      </c>
      <c r="I38" s="743">
        <v>55.073067051752176</v>
      </c>
      <c r="J38" s="743">
        <v>43.95605292267571</v>
      </c>
      <c r="K38" s="743">
        <f t="shared" si="2"/>
        <v>99.029119974427886</v>
      </c>
      <c r="L38" s="743">
        <v>44.160282370905897</v>
      </c>
      <c r="M38" s="743">
        <v>33.606804182534958</v>
      </c>
      <c r="N38" s="743">
        <f t="shared" si="3"/>
        <v>77.767086553440862</v>
      </c>
      <c r="O38" s="743">
        <f t="shared" si="4"/>
        <v>28.201802019255389</v>
      </c>
      <c r="P38" s="743">
        <f t="shared" si="5"/>
        <v>24.812542248500485</v>
      </c>
      <c r="Q38" s="743">
        <f t="shared" si="6"/>
        <v>53.014344267755874</v>
      </c>
    </row>
    <row r="39" spans="1:18" ht="15.75" x14ac:dyDescent="0.25">
      <c r="A39" s="664">
        <v>27</v>
      </c>
      <c r="B39" s="661" t="s">
        <v>976</v>
      </c>
      <c r="C39" s="743">
        <v>596.65020810814417</v>
      </c>
      <c r="D39" s="743">
        <v>413.18811885677178</v>
      </c>
      <c r="E39" s="743">
        <f t="shared" si="0"/>
        <v>1009.838326964916</v>
      </c>
      <c r="F39" s="743">
        <v>142.5539186368465</v>
      </c>
      <c r="G39" s="743">
        <v>105.63767066298129</v>
      </c>
      <c r="H39" s="743">
        <f t="shared" si="1"/>
        <v>248.1915892998278</v>
      </c>
      <c r="I39" s="743">
        <v>454.0964570690569</v>
      </c>
      <c r="J39" s="743">
        <v>321.04824807754301</v>
      </c>
      <c r="K39" s="743">
        <f t="shared" si="2"/>
        <v>775.1447051465999</v>
      </c>
      <c r="L39" s="743">
        <v>364.11677869608508</v>
      </c>
      <c r="M39" s="743">
        <v>245.45892747166883</v>
      </c>
      <c r="N39" s="743">
        <f t="shared" si="3"/>
        <v>609.57570616775388</v>
      </c>
      <c r="O39" s="743">
        <f t="shared" si="4"/>
        <v>232.53359700981827</v>
      </c>
      <c r="P39" s="743">
        <f t="shared" si="5"/>
        <v>181.22699126885547</v>
      </c>
      <c r="Q39" s="743">
        <f t="shared" si="6"/>
        <v>413.76058827867371</v>
      </c>
    </row>
    <row r="40" spans="1:18" ht="15.75" x14ac:dyDescent="0.25">
      <c r="A40" s="664">
        <v>28</v>
      </c>
      <c r="B40" s="662" t="s">
        <v>977</v>
      </c>
      <c r="C40" s="613">
        <v>700.86896463969038</v>
      </c>
      <c r="D40" s="743">
        <v>402.96176731055357</v>
      </c>
      <c r="E40" s="743">
        <f t="shared" si="0"/>
        <v>1103.8307319502439</v>
      </c>
      <c r="F40" s="743">
        <v>167.45425712183453</v>
      </c>
      <c r="G40" s="613">
        <v>103.02315222108547</v>
      </c>
      <c r="H40" s="743">
        <f t="shared" si="1"/>
        <v>270.47740934292</v>
      </c>
      <c r="I40" s="743">
        <v>533.41490439043946</v>
      </c>
      <c r="J40" s="743">
        <v>313.10234620305926</v>
      </c>
      <c r="K40" s="743">
        <f t="shared" si="2"/>
        <v>846.51725059349872</v>
      </c>
      <c r="L40" s="613">
        <v>427.71819438703545</v>
      </c>
      <c r="M40" s="613">
        <v>239.38385133097978</v>
      </c>
      <c r="N40" s="743">
        <f t="shared" si="3"/>
        <v>667.10204571801523</v>
      </c>
      <c r="O40" s="743">
        <f t="shared" si="4"/>
        <v>273.15096712523854</v>
      </c>
      <c r="P40" s="743">
        <f t="shared" si="5"/>
        <v>176.74164709316494</v>
      </c>
      <c r="Q40" s="743">
        <f t="shared" si="6"/>
        <v>449.89261421840348</v>
      </c>
    </row>
    <row r="41" spans="1:18" ht="15.75" x14ac:dyDescent="0.25">
      <c r="A41" s="664">
        <v>29</v>
      </c>
      <c r="B41" s="661" t="s">
        <v>978</v>
      </c>
      <c r="C41" s="613">
        <v>1242.8021525338158</v>
      </c>
      <c r="D41" s="743">
        <v>881.01106480408316</v>
      </c>
      <c r="E41" s="743">
        <f t="shared" si="0"/>
        <v>2123.813217337899</v>
      </c>
      <c r="F41" s="743">
        <v>296.93497886435239</v>
      </c>
      <c r="G41" s="613">
        <v>225.24354517192072</v>
      </c>
      <c r="H41" s="743">
        <f t="shared" si="1"/>
        <v>522.17852403627307</v>
      </c>
      <c r="I41" s="743">
        <v>945.86752276991308</v>
      </c>
      <c r="J41" s="743">
        <v>684.54789957386993</v>
      </c>
      <c r="K41" s="743">
        <f t="shared" si="2"/>
        <v>1630.4154223437831</v>
      </c>
      <c r="L41" s="613">
        <v>758.44290371076579</v>
      </c>
      <c r="M41" s="613">
        <v>523.37427236731651</v>
      </c>
      <c r="N41" s="743">
        <f t="shared" si="3"/>
        <v>1281.8171760780824</v>
      </c>
      <c r="O41" s="743">
        <f t="shared" si="4"/>
        <v>484.35959792349956</v>
      </c>
      <c r="P41" s="743">
        <f t="shared" si="5"/>
        <v>386.41717237847411</v>
      </c>
      <c r="Q41" s="743">
        <f t="shared" si="6"/>
        <v>870.77677030197367</v>
      </c>
    </row>
    <row r="42" spans="1:18" ht="15.75" x14ac:dyDescent="0.25">
      <c r="A42" s="664">
        <v>30</v>
      </c>
      <c r="B42" s="661" t="s">
        <v>979</v>
      </c>
      <c r="C42" s="613">
        <v>347.68559309940304</v>
      </c>
      <c r="D42" s="743">
        <v>227.54720100074346</v>
      </c>
      <c r="E42" s="743">
        <f t="shared" si="0"/>
        <v>575.23279410014652</v>
      </c>
      <c r="F42" s="743">
        <v>83.07035357794166</v>
      </c>
      <c r="G42" s="613">
        <v>58.175816734779261</v>
      </c>
      <c r="H42" s="743">
        <f t="shared" si="1"/>
        <v>141.24617031272092</v>
      </c>
      <c r="I42" s="743">
        <v>264.6153371855961</v>
      </c>
      <c r="J42" s="743">
        <v>176.8047697943625</v>
      </c>
      <c r="K42" s="743">
        <f t="shared" si="2"/>
        <v>441.42010697995863</v>
      </c>
      <c r="L42" s="613">
        <v>212.18153691726562</v>
      </c>
      <c r="M42" s="613">
        <v>135.1769069772887</v>
      </c>
      <c r="N42" s="743">
        <f t="shared" si="3"/>
        <v>347.35844389455428</v>
      </c>
      <c r="O42" s="743">
        <f t="shared" si="4"/>
        <v>135.50415384627215</v>
      </c>
      <c r="P42" s="743">
        <f t="shared" si="5"/>
        <v>99.803679551853065</v>
      </c>
      <c r="Q42" s="743">
        <f t="shared" si="6"/>
        <v>235.30783339812521</v>
      </c>
    </row>
    <row r="43" spans="1:18" ht="15.75" x14ac:dyDescent="0.25">
      <c r="A43" s="664">
        <v>31</v>
      </c>
      <c r="B43" s="661" t="s">
        <v>980</v>
      </c>
      <c r="C43" s="613">
        <v>211.14198544901581</v>
      </c>
      <c r="D43" s="743">
        <v>141.90618481304398</v>
      </c>
      <c r="E43" s="743">
        <f t="shared" si="0"/>
        <v>353.04817026205978</v>
      </c>
      <c r="F43" s="743">
        <v>50.446839715282046</v>
      </c>
      <c r="G43" s="613">
        <v>36.28042078701899</v>
      </c>
      <c r="H43" s="743">
        <f t="shared" si="1"/>
        <v>86.727260502301036</v>
      </c>
      <c r="I43" s="743">
        <v>160.69520504306303</v>
      </c>
      <c r="J43" s="743">
        <v>110.26147642301488</v>
      </c>
      <c r="K43" s="743">
        <f t="shared" si="2"/>
        <v>270.9566814660779</v>
      </c>
      <c r="L43" s="613">
        <v>128.85328546681168</v>
      </c>
      <c r="M43" s="613">
        <v>84.300923323210242</v>
      </c>
      <c r="N43" s="743">
        <f t="shared" si="3"/>
        <v>213.15420879002193</v>
      </c>
      <c r="O43" s="743">
        <f t="shared" si="4"/>
        <v>82.288759291533381</v>
      </c>
      <c r="P43" s="743">
        <f t="shared" si="5"/>
        <v>62.240973886823639</v>
      </c>
      <c r="Q43" s="743">
        <f t="shared" si="6"/>
        <v>144.52973317835702</v>
      </c>
    </row>
    <row r="44" spans="1:18" ht="15.75" x14ac:dyDescent="0.25">
      <c r="A44" s="664">
        <v>32</v>
      </c>
      <c r="B44" s="661" t="s">
        <v>981</v>
      </c>
      <c r="C44" s="613">
        <v>800.4657844697191</v>
      </c>
      <c r="D44" s="743">
        <v>547.06709638631969</v>
      </c>
      <c r="E44" s="743">
        <f t="shared" si="0"/>
        <v>1347.5328808560389</v>
      </c>
      <c r="F44" s="743">
        <v>191.25030505343125</v>
      </c>
      <c r="G44" s="613">
        <v>139.86581685482639</v>
      </c>
      <c r="H44" s="743">
        <f t="shared" si="1"/>
        <v>331.11612190825764</v>
      </c>
      <c r="I44" s="743">
        <v>609.2157042654037</v>
      </c>
      <c r="J44" s="743">
        <v>425.07256346492068</v>
      </c>
      <c r="K44" s="743">
        <f t="shared" si="2"/>
        <v>1034.2882677303244</v>
      </c>
      <c r="L44" s="613">
        <v>488.49898807832221</v>
      </c>
      <c r="M44" s="613">
        <v>324.99120038970437</v>
      </c>
      <c r="N44" s="743">
        <f t="shared" si="3"/>
        <v>813.49018846802664</v>
      </c>
      <c r="O44" s="743">
        <f t="shared" si="4"/>
        <v>311.96702124051274</v>
      </c>
      <c r="P44" s="743">
        <f t="shared" si="5"/>
        <v>239.94717993004264</v>
      </c>
      <c r="Q44" s="743">
        <f t="shared" si="6"/>
        <v>551.91420117055532</v>
      </c>
    </row>
    <row r="45" spans="1:18" ht="15.75" x14ac:dyDescent="0.25">
      <c r="A45" s="664">
        <v>33</v>
      </c>
      <c r="B45" s="661" t="s">
        <v>982</v>
      </c>
      <c r="C45" s="613">
        <v>439.53978072635152</v>
      </c>
      <c r="D45" s="743">
        <v>358.35746801321903</v>
      </c>
      <c r="E45" s="743">
        <f t="shared" si="0"/>
        <v>797.89724873957061</v>
      </c>
      <c r="F45" s="743">
        <v>105.01650261381414</v>
      </c>
      <c r="G45" s="613">
        <v>91.619401570263378</v>
      </c>
      <c r="H45" s="743">
        <f t="shared" si="1"/>
        <v>196.6359041840775</v>
      </c>
      <c r="I45" s="743">
        <v>334.52340157831577</v>
      </c>
      <c r="J45" s="743">
        <v>278.44468909094957</v>
      </c>
      <c r="K45" s="743">
        <f t="shared" si="2"/>
        <v>612.96809066926539</v>
      </c>
      <c r="L45" s="613">
        <v>268.23724670159572</v>
      </c>
      <c r="M45" s="613">
        <v>212.8861788024426</v>
      </c>
      <c r="N45" s="743">
        <f t="shared" si="3"/>
        <v>481.12342550403832</v>
      </c>
      <c r="O45" s="743">
        <f t="shared" si="4"/>
        <v>171.30265749053422</v>
      </c>
      <c r="P45" s="743">
        <f t="shared" si="5"/>
        <v>157.17791185877036</v>
      </c>
      <c r="Q45" s="743">
        <f t="shared" si="6"/>
        <v>328.48056934930457</v>
      </c>
    </row>
    <row r="46" spans="1:18" x14ac:dyDescent="0.2">
      <c r="A46" s="665" t="s">
        <v>19</v>
      </c>
      <c r="B46" s="614"/>
      <c r="C46" s="744">
        <f t="shared" ref="C46:Q46" si="7">SUM(C13:C45)</f>
        <v>16930.710000000003</v>
      </c>
      <c r="D46" s="744">
        <f t="shared" si="7"/>
        <v>11287.139999999998</v>
      </c>
      <c r="E46" s="744">
        <f t="shared" si="7"/>
        <v>28217.850000000002</v>
      </c>
      <c r="F46" s="744">
        <f t="shared" si="7"/>
        <v>4045.1491058000006</v>
      </c>
      <c r="G46" s="744">
        <f t="shared" si="7"/>
        <v>2885.7247428749997</v>
      </c>
      <c r="H46" s="744">
        <f t="shared" si="7"/>
        <v>6930.8738486750008</v>
      </c>
      <c r="I46" s="744">
        <f t="shared" si="7"/>
        <v>12885.56565</v>
      </c>
      <c r="J46" s="744">
        <f t="shared" si="7"/>
        <v>8770.1372750799965</v>
      </c>
      <c r="K46" s="744">
        <f t="shared" si="7"/>
        <v>21655.702925080001</v>
      </c>
      <c r="L46" s="744">
        <f t="shared" si="7"/>
        <v>10332.277609999959</v>
      </c>
      <c r="M46" s="744">
        <f t="shared" si="7"/>
        <v>6705.2491399999653</v>
      </c>
      <c r="N46" s="744">
        <f t="shared" si="7"/>
        <v>17037.526749999925</v>
      </c>
      <c r="O46" s="744">
        <f t="shared" si="7"/>
        <v>6598.4371458000396</v>
      </c>
      <c r="P46" s="744">
        <f t="shared" si="7"/>
        <v>4950.6128779550327</v>
      </c>
      <c r="Q46" s="744">
        <f t="shared" si="7"/>
        <v>11549.050023755073</v>
      </c>
    </row>
  </sheetData>
  <sortState xmlns:xlrd2="http://schemas.microsoft.com/office/spreadsheetml/2017/richdata2" ref="A13:Q45">
    <sortCondition ref="B13:B45"/>
  </sortState>
  <mergeCells count="14">
    <mergeCell ref="R1:R10"/>
    <mergeCell ref="I10:K10"/>
    <mergeCell ref="L10:N10"/>
    <mergeCell ref="O10:Q10"/>
    <mergeCell ref="A8:B8"/>
    <mergeCell ref="A10:A11"/>
    <mergeCell ref="B10:B11"/>
    <mergeCell ref="C10:E10"/>
    <mergeCell ref="F10:H10"/>
    <mergeCell ref="P1:Q1"/>
    <mergeCell ref="A2:Q2"/>
    <mergeCell ref="A3:Q3"/>
    <mergeCell ref="N9:Q9"/>
    <mergeCell ref="D6:O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V57"/>
  <sheetViews>
    <sheetView topLeftCell="H29" zoomScale="80" zoomScaleNormal="80" zoomScaleSheetLayoutView="77" workbookViewId="0">
      <selection activeCell="AD57" sqref="AD57"/>
    </sheetView>
  </sheetViews>
  <sheetFormatPr defaultRowHeight="12.75" x14ac:dyDescent="0.2"/>
  <cols>
    <col min="2" max="2" width="25.42578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13" max="13" width="11.42578125" customWidth="1"/>
    <col min="14" max="14" width="11.140625" customWidth="1"/>
    <col min="15" max="15" width="14.7109375" bestFit="1" customWidth="1"/>
    <col min="16" max="16" width="11" customWidth="1"/>
    <col min="20" max="20" width="13.28515625" customWidth="1"/>
    <col min="21" max="21" width="11.140625" customWidth="1"/>
    <col min="22" max="22" width="11.85546875" customWidth="1"/>
  </cols>
  <sheetData>
    <row r="1" spans="1:22" ht="15" x14ac:dyDescent="0.2">
      <c r="Q1" s="988" t="s">
        <v>68</v>
      </c>
      <c r="R1" s="988"/>
      <c r="S1" s="988"/>
      <c r="T1" s="988"/>
      <c r="U1" s="988"/>
      <c r="V1" s="988"/>
    </row>
    <row r="3" spans="1:22" ht="15" x14ac:dyDescent="0.2">
      <c r="A3" s="940" t="s">
        <v>0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</row>
    <row r="4" spans="1:22" ht="20.25" x14ac:dyDescent="0.3">
      <c r="A4" s="896" t="s">
        <v>745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41"/>
    </row>
    <row r="5" spans="1:22" ht="15.75" x14ac:dyDescent="0.25">
      <c r="A5" s="992" t="s">
        <v>983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</row>
    <row r="6" spans="1:22" x14ac:dyDescent="0.2">
      <c r="A6" s="34"/>
      <c r="B6" s="34"/>
      <c r="C6" s="15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U6" s="34"/>
    </row>
    <row r="8" spans="1:22" ht="15.75" x14ac:dyDescent="0.25">
      <c r="A8" s="941" t="s">
        <v>816</v>
      </c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</row>
    <row r="9" spans="1:22" ht="15.75" x14ac:dyDescent="0.25">
      <c r="A9" s="4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Q9" s="34"/>
      <c r="R9" s="34"/>
      <c r="S9" s="34"/>
      <c r="U9" s="996" t="s">
        <v>227</v>
      </c>
      <c r="V9" s="996"/>
    </row>
    <row r="10" spans="1:22" x14ac:dyDescent="0.2">
      <c r="P10" s="935" t="s">
        <v>1085</v>
      </c>
      <c r="Q10" s="935"/>
      <c r="R10" s="935"/>
      <c r="S10" s="935"/>
      <c r="T10" s="935"/>
      <c r="U10" s="935"/>
      <c r="V10" s="935"/>
    </row>
    <row r="11" spans="1:22" ht="28.5" customHeight="1" x14ac:dyDescent="0.2">
      <c r="A11" s="994" t="s">
        <v>26</v>
      </c>
      <c r="B11" s="936" t="s">
        <v>206</v>
      </c>
      <c r="C11" s="936" t="s">
        <v>375</v>
      </c>
      <c r="D11" s="936" t="s">
        <v>475</v>
      </c>
      <c r="E11" s="993" t="s">
        <v>852</v>
      </c>
      <c r="F11" s="993"/>
      <c r="G11" s="993"/>
      <c r="H11" s="964" t="s">
        <v>827</v>
      </c>
      <c r="I11" s="965"/>
      <c r="J11" s="966"/>
      <c r="K11" s="882" t="s">
        <v>377</v>
      </c>
      <c r="L11" s="883"/>
      <c r="M11" s="983"/>
      <c r="N11" s="989" t="s">
        <v>159</v>
      </c>
      <c r="O11" s="990"/>
      <c r="P11" s="991"/>
      <c r="Q11" s="939" t="s">
        <v>853</v>
      </c>
      <c r="R11" s="939"/>
      <c r="S11" s="939"/>
      <c r="T11" s="936" t="s">
        <v>249</v>
      </c>
      <c r="U11" s="936" t="s">
        <v>425</v>
      </c>
      <c r="V11" s="936" t="s">
        <v>378</v>
      </c>
    </row>
    <row r="12" spans="1:22" ht="65.25" customHeight="1" x14ac:dyDescent="0.2">
      <c r="A12" s="995"/>
      <c r="B12" s="937"/>
      <c r="C12" s="937"/>
      <c r="D12" s="937"/>
      <c r="E12" s="5" t="s">
        <v>182</v>
      </c>
      <c r="F12" s="5" t="s">
        <v>207</v>
      </c>
      <c r="G12" s="5" t="s">
        <v>19</v>
      </c>
      <c r="H12" s="5" t="s">
        <v>182</v>
      </c>
      <c r="I12" s="5" t="s">
        <v>207</v>
      </c>
      <c r="J12" s="5" t="s">
        <v>19</v>
      </c>
      <c r="K12" s="5" t="s">
        <v>182</v>
      </c>
      <c r="L12" s="5" t="s">
        <v>207</v>
      </c>
      <c r="M12" s="5" t="s">
        <v>19</v>
      </c>
      <c r="N12" s="5" t="s">
        <v>182</v>
      </c>
      <c r="O12" s="5" t="s">
        <v>207</v>
      </c>
      <c r="P12" s="5" t="s">
        <v>19</v>
      </c>
      <c r="Q12" s="5" t="s">
        <v>237</v>
      </c>
      <c r="R12" s="5" t="s">
        <v>219</v>
      </c>
      <c r="S12" s="5" t="s">
        <v>220</v>
      </c>
      <c r="T12" s="937"/>
      <c r="U12" s="937"/>
      <c r="V12" s="937"/>
    </row>
    <row r="13" spans="1:22" x14ac:dyDescent="0.2">
      <c r="A13" s="151">
        <v>1</v>
      </c>
      <c r="B13" s="102">
        <v>2</v>
      </c>
      <c r="C13" s="8">
        <v>3</v>
      </c>
      <c r="D13" s="102">
        <v>4</v>
      </c>
      <c r="E13" s="102">
        <v>5</v>
      </c>
      <c r="F13" s="8">
        <v>6</v>
      </c>
      <c r="G13" s="102">
        <v>7</v>
      </c>
      <c r="H13" s="102">
        <v>8</v>
      </c>
      <c r="I13" s="8">
        <v>9</v>
      </c>
      <c r="J13" s="102">
        <v>10</v>
      </c>
      <c r="K13" s="102">
        <v>11</v>
      </c>
      <c r="L13" s="8">
        <v>12</v>
      </c>
      <c r="M13" s="102">
        <v>13</v>
      </c>
      <c r="N13" s="102">
        <v>14</v>
      </c>
      <c r="O13" s="8">
        <v>15</v>
      </c>
      <c r="P13" s="102">
        <v>16</v>
      </c>
      <c r="Q13" s="102">
        <v>17</v>
      </c>
      <c r="R13" s="8">
        <v>18</v>
      </c>
      <c r="S13" s="102">
        <v>19</v>
      </c>
      <c r="T13" s="102">
        <v>20</v>
      </c>
      <c r="U13" s="8">
        <v>21</v>
      </c>
      <c r="V13" s="102">
        <v>22</v>
      </c>
    </row>
    <row r="14" spans="1:22" ht="18" x14ac:dyDescent="0.25">
      <c r="A14" s="776">
        <v>1</v>
      </c>
      <c r="B14" s="661" t="s">
        <v>950</v>
      </c>
      <c r="C14" s="781">
        <v>3699</v>
      </c>
      <c r="D14" s="781">
        <v>3699</v>
      </c>
      <c r="E14" s="782">
        <v>225.05706510582485</v>
      </c>
      <c r="F14" s="782">
        <v>137.80693426859682</v>
      </c>
      <c r="G14" s="782">
        <f t="shared" ref="G14:G46" si="0">E14+F14</f>
        <v>362.86399937442167</v>
      </c>
      <c r="H14" s="782">
        <v>22.435666956742192</v>
      </c>
      <c r="I14" s="782">
        <v>3.7390408545559972</v>
      </c>
      <c r="J14" s="782">
        <f t="shared" ref="J14:J46" si="1">H14+I14</f>
        <v>26.174707811298191</v>
      </c>
      <c r="K14" s="782">
        <v>204.59230524863105</v>
      </c>
      <c r="L14" s="782">
        <v>125.27607244098309</v>
      </c>
      <c r="M14" s="782">
        <f t="shared" ref="M14:M46" si="2">K14+L14</f>
        <v>329.86837768961414</v>
      </c>
      <c r="N14" s="782">
        <v>214.34127659574469</v>
      </c>
      <c r="O14" s="782">
        <v>142.89418439716312</v>
      </c>
      <c r="P14" s="782">
        <f t="shared" ref="P14:P46" si="3">N14+O14</f>
        <v>357.2354609929078</v>
      </c>
      <c r="Q14" s="782">
        <f t="shared" ref="Q14:Q46" si="4">H14+K14-N14</f>
        <v>12.686695609628543</v>
      </c>
      <c r="R14" s="782">
        <f t="shared" ref="R14:R46" si="5">I14+L14-O14</f>
        <v>-13.879071101624021</v>
      </c>
      <c r="S14" s="782">
        <f t="shared" ref="S14:S46" si="6">Q14+R14</f>
        <v>-1.1923754919954774</v>
      </c>
      <c r="T14" s="985" t="s">
        <v>1143</v>
      </c>
      <c r="U14" s="783">
        <v>3699</v>
      </c>
      <c r="V14" s="783">
        <v>3699</v>
      </c>
    </row>
    <row r="15" spans="1:22" ht="18" x14ac:dyDescent="0.25">
      <c r="A15" s="776">
        <v>2</v>
      </c>
      <c r="B15" s="661" t="s">
        <v>951</v>
      </c>
      <c r="C15" s="781">
        <v>2377</v>
      </c>
      <c r="D15" s="781">
        <v>2377</v>
      </c>
      <c r="E15" s="782">
        <v>174.55484760338459</v>
      </c>
      <c r="F15" s="782">
        <v>116.22260555285287</v>
      </c>
      <c r="G15" s="782">
        <f t="shared" si="0"/>
        <v>290.77745315623747</v>
      </c>
      <c r="H15" s="782">
        <v>18.138198379688319</v>
      </c>
      <c r="I15" s="782">
        <v>2.7039816944573647</v>
      </c>
      <c r="J15" s="782">
        <f t="shared" si="1"/>
        <v>20.842180074145684</v>
      </c>
      <c r="K15" s="782">
        <v>158.6823263988953</v>
      </c>
      <c r="L15" s="782">
        <v>105.65441884180193</v>
      </c>
      <c r="M15" s="782">
        <f t="shared" si="2"/>
        <v>264.33674524069721</v>
      </c>
      <c r="N15" s="782">
        <v>166.24365404255317</v>
      </c>
      <c r="O15" s="782">
        <v>120.51305340425532</v>
      </c>
      <c r="P15" s="782">
        <f t="shared" si="3"/>
        <v>286.75670744680849</v>
      </c>
      <c r="Q15" s="782">
        <f t="shared" si="4"/>
        <v>10.576870736030429</v>
      </c>
      <c r="R15" s="782">
        <f t="shared" si="5"/>
        <v>-12.15465286799602</v>
      </c>
      <c r="S15" s="782">
        <f t="shared" si="6"/>
        <v>-1.5777821319655914</v>
      </c>
      <c r="T15" s="986"/>
      <c r="U15" s="783">
        <v>2377</v>
      </c>
      <c r="V15" s="783">
        <v>2377</v>
      </c>
    </row>
    <row r="16" spans="1:22" ht="18" x14ac:dyDescent="0.25">
      <c r="A16" s="776">
        <v>3</v>
      </c>
      <c r="B16" s="661" t="s">
        <v>952</v>
      </c>
      <c r="C16" s="784">
        <v>3445</v>
      </c>
      <c r="D16" s="784">
        <v>3445</v>
      </c>
      <c r="E16" s="782">
        <v>199.95730406079994</v>
      </c>
      <c r="F16" s="782">
        <v>125.95378798283673</v>
      </c>
      <c r="G16" s="782">
        <f t="shared" si="0"/>
        <v>325.9110920436367</v>
      </c>
      <c r="H16" s="782">
        <v>21.306080942494237</v>
      </c>
      <c r="I16" s="782">
        <v>2.7146283140168337</v>
      </c>
      <c r="J16" s="782">
        <f t="shared" si="1"/>
        <v>24.020709256511072</v>
      </c>
      <c r="K16" s="782">
        <v>181.77490126721511</v>
      </c>
      <c r="L16" s="782">
        <v>114.50073939530169</v>
      </c>
      <c r="M16" s="782">
        <f t="shared" si="2"/>
        <v>296.27564066251682</v>
      </c>
      <c r="N16" s="782">
        <v>190.43660680851065</v>
      </c>
      <c r="O16" s="782">
        <v>130.60347000000002</v>
      </c>
      <c r="P16" s="782">
        <f t="shared" si="3"/>
        <v>321.04007680851066</v>
      </c>
      <c r="Q16" s="782">
        <f t="shared" si="4"/>
        <v>12.644375401198715</v>
      </c>
      <c r="R16" s="782">
        <f t="shared" si="5"/>
        <v>-13.388102290681488</v>
      </c>
      <c r="S16" s="782">
        <f t="shared" si="6"/>
        <v>-0.74372688948277244</v>
      </c>
      <c r="T16" s="986"/>
      <c r="U16" s="783">
        <v>3445</v>
      </c>
      <c r="V16" s="783">
        <v>3445</v>
      </c>
    </row>
    <row r="17" spans="1:22" ht="18" x14ac:dyDescent="0.25">
      <c r="A17" s="776">
        <v>4</v>
      </c>
      <c r="B17" s="663" t="s">
        <v>953</v>
      </c>
      <c r="C17" s="784">
        <v>3556</v>
      </c>
      <c r="D17" s="784">
        <v>3556</v>
      </c>
      <c r="E17" s="782">
        <v>200.66659693510221</v>
      </c>
      <c r="F17" s="782">
        <v>127.97198488763841</v>
      </c>
      <c r="G17" s="782">
        <f t="shared" si="0"/>
        <v>328.6385818227406</v>
      </c>
      <c r="H17" s="782">
        <v>19.686727559688176</v>
      </c>
      <c r="I17" s="782">
        <v>3.1420511382823504</v>
      </c>
      <c r="J17" s="782">
        <f t="shared" si="1"/>
        <v>22.828778697970527</v>
      </c>
      <c r="K17" s="782">
        <v>182.41969712901886</v>
      </c>
      <c r="L17" s="782">
        <v>116.33542052356273</v>
      </c>
      <c r="M17" s="782">
        <f t="shared" si="2"/>
        <v>298.75511765258159</v>
      </c>
      <c r="N17" s="782">
        <v>191.11212765957447</v>
      </c>
      <c r="O17" s="782">
        <v>132.69617021276594</v>
      </c>
      <c r="P17" s="782">
        <f t="shared" si="3"/>
        <v>323.8082978723404</v>
      </c>
      <c r="Q17" s="782">
        <f t="shared" si="4"/>
        <v>10.994297029132554</v>
      </c>
      <c r="R17" s="782">
        <f t="shared" si="5"/>
        <v>-13.218698550920848</v>
      </c>
      <c r="S17" s="782">
        <f t="shared" si="6"/>
        <v>-2.2244015217882946</v>
      </c>
      <c r="T17" s="986"/>
      <c r="U17" s="783">
        <v>3556</v>
      </c>
      <c r="V17" s="783">
        <v>3556</v>
      </c>
    </row>
    <row r="18" spans="1:22" ht="18" x14ac:dyDescent="0.25">
      <c r="A18" s="776">
        <v>5</v>
      </c>
      <c r="B18" s="661" t="s">
        <v>954</v>
      </c>
      <c r="C18" s="784">
        <v>7608</v>
      </c>
      <c r="D18" s="784">
        <v>7608</v>
      </c>
      <c r="E18" s="782">
        <v>466.64662163418359</v>
      </c>
      <c r="F18" s="782">
        <v>285.7311609625815</v>
      </c>
      <c r="G18" s="782">
        <f t="shared" si="0"/>
        <v>752.37778259676509</v>
      </c>
      <c r="H18" s="782">
        <v>44.746491250910758</v>
      </c>
      <c r="I18" s="782">
        <v>9.0621775185253632</v>
      </c>
      <c r="J18" s="782">
        <f t="shared" si="1"/>
        <v>53.808668769436125</v>
      </c>
      <c r="K18" s="782">
        <v>424.21377889972462</v>
      </c>
      <c r="L18" s="782">
        <v>259.74946623242244</v>
      </c>
      <c r="M18" s="782">
        <f t="shared" si="2"/>
        <v>683.96324513214699</v>
      </c>
      <c r="N18" s="782">
        <v>444.42787234042549</v>
      </c>
      <c r="O18" s="782">
        <v>296.2791489361702</v>
      </c>
      <c r="P18" s="782">
        <f t="shared" si="3"/>
        <v>740.7070212765957</v>
      </c>
      <c r="Q18" s="782">
        <f t="shared" si="4"/>
        <v>24.532397810209886</v>
      </c>
      <c r="R18" s="782">
        <f t="shared" si="5"/>
        <v>-27.467505185222421</v>
      </c>
      <c r="S18" s="782">
        <f t="shared" si="6"/>
        <v>-2.9351073750125352</v>
      </c>
      <c r="T18" s="986"/>
      <c r="U18" s="783">
        <v>7608</v>
      </c>
      <c r="V18" s="783">
        <v>7608</v>
      </c>
    </row>
    <row r="19" spans="1:22" ht="16.5" customHeight="1" x14ac:dyDescent="0.25">
      <c r="A19" s="776">
        <v>6</v>
      </c>
      <c r="B19" s="661" t="s">
        <v>955</v>
      </c>
      <c r="C19" s="784">
        <v>2923</v>
      </c>
      <c r="D19" s="784">
        <v>2923</v>
      </c>
      <c r="E19" s="782">
        <v>172.24445834448895</v>
      </c>
      <c r="F19" s="782">
        <v>103.25350426613221</v>
      </c>
      <c r="G19" s="782">
        <f t="shared" si="0"/>
        <v>275.49796261062113</v>
      </c>
      <c r="H19" s="782">
        <v>19.726341096850966</v>
      </c>
      <c r="I19" s="782">
        <v>2.7247555862807196</v>
      </c>
      <c r="J19" s="782">
        <f t="shared" si="1"/>
        <v>22.451096683131684</v>
      </c>
      <c r="K19" s="782">
        <v>156.58202412988248</v>
      </c>
      <c r="L19" s="782">
        <v>93.86460520932566</v>
      </c>
      <c r="M19" s="782">
        <f t="shared" si="2"/>
        <v>250.44662933920813</v>
      </c>
      <c r="N19" s="782">
        <v>164.04327085106385</v>
      </c>
      <c r="O19" s="782">
        <v>107.06518765957446</v>
      </c>
      <c r="P19" s="782">
        <f t="shared" si="3"/>
        <v>271.10845851063834</v>
      </c>
      <c r="Q19" s="782">
        <f t="shared" si="4"/>
        <v>12.265094375669605</v>
      </c>
      <c r="R19" s="782">
        <f t="shared" si="5"/>
        <v>-10.475826863968081</v>
      </c>
      <c r="S19" s="782">
        <f t="shared" si="6"/>
        <v>1.7892675117015244</v>
      </c>
      <c r="T19" s="986"/>
      <c r="U19" s="783">
        <v>2923</v>
      </c>
      <c r="V19" s="783">
        <v>2923</v>
      </c>
    </row>
    <row r="20" spans="1:22" ht="18" x14ac:dyDescent="0.25">
      <c r="A20" s="776">
        <v>7</v>
      </c>
      <c r="B20" s="661" t="s">
        <v>956</v>
      </c>
      <c r="C20" s="784">
        <v>3051</v>
      </c>
      <c r="D20" s="784">
        <v>3051</v>
      </c>
      <c r="E20" s="782">
        <v>181.10907265437197</v>
      </c>
      <c r="F20" s="782">
        <v>117.21145030342599</v>
      </c>
      <c r="G20" s="782">
        <f t="shared" si="0"/>
        <v>298.32052295779795</v>
      </c>
      <c r="H20" s="782">
        <v>15.670154973424967</v>
      </c>
      <c r="I20" s="782">
        <v>2.4134068825781956</v>
      </c>
      <c r="J20" s="782">
        <f t="shared" si="1"/>
        <v>18.083561856003165</v>
      </c>
      <c r="K20" s="782">
        <v>164.64056641979536</v>
      </c>
      <c r="L20" s="782">
        <v>106.55334738457202</v>
      </c>
      <c r="M20" s="782">
        <f t="shared" si="2"/>
        <v>271.19391380436741</v>
      </c>
      <c r="N20" s="782">
        <v>172.48580851063829</v>
      </c>
      <c r="O20" s="782">
        <v>121.53840212765958</v>
      </c>
      <c r="P20" s="782">
        <f t="shared" si="3"/>
        <v>294.02421063829786</v>
      </c>
      <c r="Q20" s="782">
        <f t="shared" si="4"/>
        <v>7.8249128825820264</v>
      </c>
      <c r="R20" s="782">
        <f t="shared" si="5"/>
        <v>-12.571647860509358</v>
      </c>
      <c r="S20" s="782">
        <f t="shared" si="6"/>
        <v>-4.746734977927332</v>
      </c>
      <c r="T20" s="986"/>
      <c r="U20" s="783">
        <v>3051</v>
      </c>
      <c r="V20" s="783">
        <v>3051</v>
      </c>
    </row>
    <row r="21" spans="1:22" ht="18" x14ac:dyDescent="0.25">
      <c r="A21" s="776">
        <v>8</v>
      </c>
      <c r="B21" s="663" t="s">
        <v>957</v>
      </c>
      <c r="C21" s="784">
        <v>873</v>
      </c>
      <c r="D21" s="784">
        <v>873</v>
      </c>
      <c r="E21" s="782">
        <v>54.418583160829087</v>
      </c>
      <c r="F21" s="782">
        <v>33.316038081665631</v>
      </c>
      <c r="G21" s="782">
        <f t="shared" si="0"/>
        <v>87.734621242494711</v>
      </c>
      <c r="H21" s="782">
        <v>4.2938673464027195</v>
      </c>
      <c r="I21" s="782">
        <v>0.68527875652290282</v>
      </c>
      <c r="J21" s="782">
        <f t="shared" si="1"/>
        <v>4.9791461029256219</v>
      </c>
      <c r="K21" s="782">
        <v>49.470223794143848</v>
      </c>
      <c r="L21" s="782">
        <v>30.286592052257774</v>
      </c>
      <c r="M21" s="782">
        <f t="shared" si="2"/>
        <v>79.756815846401622</v>
      </c>
      <c r="N21" s="782">
        <v>51.827515744680845</v>
      </c>
      <c r="O21" s="782">
        <v>34.545925531914897</v>
      </c>
      <c r="P21" s="782">
        <f t="shared" si="3"/>
        <v>86.373441276595742</v>
      </c>
      <c r="Q21" s="782">
        <f t="shared" si="4"/>
        <v>1.9365753958657237</v>
      </c>
      <c r="R21" s="782">
        <f t="shared" si="5"/>
        <v>-3.5740547231342212</v>
      </c>
      <c r="S21" s="782">
        <f t="shared" si="6"/>
        <v>-1.6374793272684975</v>
      </c>
      <c r="T21" s="986"/>
      <c r="U21" s="783">
        <v>873</v>
      </c>
      <c r="V21" s="783">
        <v>873</v>
      </c>
    </row>
    <row r="22" spans="1:22" ht="18" x14ac:dyDescent="0.25">
      <c r="A22" s="776">
        <v>9</v>
      </c>
      <c r="B22" s="663" t="s">
        <v>958</v>
      </c>
      <c r="C22" s="784">
        <v>3776</v>
      </c>
      <c r="D22" s="784">
        <v>3776</v>
      </c>
      <c r="E22" s="782">
        <v>213.73361494207097</v>
      </c>
      <c r="F22" s="782">
        <v>147.4017391259745</v>
      </c>
      <c r="G22" s="782">
        <f t="shared" si="0"/>
        <v>361.13535406804544</v>
      </c>
      <c r="H22" s="782">
        <v>16.404806026262111</v>
      </c>
      <c r="I22" s="782">
        <v>2.8138236474733507</v>
      </c>
      <c r="J22" s="782">
        <f t="shared" si="1"/>
        <v>19.218629673735464</v>
      </c>
      <c r="K22" s="782">
        <v>194.29851255529323</v>
      </c>
      <c r="L22" s="782">
        <v>133.99841631104661</v>
      </c>
      <c r="M22" s="782">
        <f t="shared" si="2"/>
        <v>328.29692886633984</v>
      </c>
      <c r="N22" s="782">
        <v>203.55697723404256</v>
      </c>
      <c r="O22" s="782">
        <v>152.84318893617021</v>
      </c>
      <c r="P22" s="782">
        <f t="shared" si="3"/>
        <v>356.40016617021274</v>
      </c>
      <c r="Q22" s="782">
        <f t="shared" si="4"/>
        <v>7.1463413475127879</v>
      </c>
      <c r="R22" s="782">
        <f t="shared" si="5"/>
        <v>-16.03094897765024</v>
      </c>
      <c r="S22" s="782">
        <f t="shared" si="6"/>
        <v>-8.8846076301374524</v>
      </c>
      <c r="T22" s="986"/>
      <c r="U22" s="783">
        <v>3776</v>
      </c>
      <c r="V22" s="783">
        <v>3776</v>
      </c>
    </row>
    <row r="23" spans="1:22" ht="18" x14ac:dyDescent="0.25">
      <c r="A23" s="776">
        <v>10</v>
      </c>
      <c r="B23" s="661" t="s">
        <v>959</v>
      </c>
      <c r="C23" s="784">
        <v>5470</v>
      </c>
      <c r="D23" s="784">
        <v>5470</v>
      </c>
      <c r="E23" s="782">
        <v>375.93406120246493</v>
      </c>
      <c r="F23" s="782">
        <v>231.87422523766807</v>
      </c>
      <c r="G23" s="782">
        <f t="shared" si="0"/>
        <v>607.80828644013297</v>
      </c>
      <c r="H23" s="782">
        <v>24.968532514726466</v>
      </c>
      <c r="I23" s="782">
        <v>3.4363479391132046</v>
      </c>
      <c r="J23" s="782">
        <f t="shared" si="1"/>
        <v>28.40488045383967</v>
      </c>
      <c r="K23" s="782">
        <v>341.74984094245889</v>
      </c>
      <c r="L23" s="782">
        <v>210.78977188080728</v>
      </c>
      <c r="M23" s="782">
        <f t="shared" si="2"/>
        <v>552.53961282326622</v>
      </c>
      <c r="N23" s="782">
        <v>358.03446808510637</v>
      </c>
      <c r="O23" s="782">
        <v>240.43404255319149</v>
      </c>
      <c r="P23" s="782">
        <f t="shared" si="3"/>
        <v>598.46851063829786</v>
      </c>
      <c r="Q23" s="782">
        <f t="shared" si="4"/>
        <v>8.6839053720789821</v>
      </c>
      <c r="R23" s="782">
        <f t="shared" si="5"/>
        <v>-26.207922733271005</v>
      </c>
      <c r="S23" s="782">
        <f t="shared" si="6"/>
        <v>-17.524017361192023</v>
      </c>
      <c r="T23" s="986"/>
      <c r="U23" s="783">
        <v>5470</v>
      </c>
      <c r="V23" s="783">
        <v>5470</v>
      </c>
    </row>
    <row r="24" spans="1:22" ht="18" x14ac:dyDescent="0.25">
      <c r="A24" s="776">
        <v>11</v>
      </c>
      <c r="B24" s="661" t="s">
        <v>960</v>
      </c>
      <c r="C24" s="784">
        <v>1221</v>
      </c>
      <c r="D24" s="784">
        <v>1221</v>
      </c>
      <c r="E24" s="782">
        <v>86.456956887161667</v>
      </c>
      <c r="F24" s="782">
        <v>55.145125865122736</v>
      </c>
      <c r="G24" s="782">
        <f t="shared" si="0"/>
        <v>141.60208275228439</v>
      </c>
      <c r="H24" s="782">
        <v>6.2193253345575883</v>
      </c>
      <c r="I24" s="782">
        <v>0.89483539029099002</v>
      </c>
      <c r="J24" s="782">
        <f t="shared" si="1"/>
        <v>7.1141607248485785</v>
      </c>
      <c r="K24" s="782">
        <v>78.595302511425615</v>
      </c>
      <c r="L24" s="782">
        <v>50.130748639841912</v>
      </c>
      <c r="M24" s="782">
        <f t="shared" si="2"/>
        <v>128.72605115126754</v>
      </c>
      <c r="N24" s="782">
        <v>82.340425531914903</v>
      </c>
      <c r="O24" s="782">
        <v>57.180851063829785</v>
      </c>
      <c r="P24" s="782">
        <f t="shared" si="3"/>
        <v>139.52127659574469</v>
      </c>
      <c r="Q24" s="782">
        <f t="shared" si="4"/>
        <v>2.4742023140683074</v>
      </c>
      <c r="R24" s="782">
        <f t="shared" si="5"/>
        <v>-6.1552670336968802</v>
      </c>
      <c r="S24" s="782">
        <f t="shared" si="6"/>
        <v>-3.6810647196285728</v>
      </c>
      <c r="T24" s="986"/>
      <c r="U24" s="783">
        <v>1221</v>
      </c>
      <c r="V24" s="783">
        <v>1221</v>
      </c>
    </row>
    <row r="25" spans="1:22" ht="18" x14ac:dyDescent="0.25">
      <c r="A25" s="776">
        <v>12</v>
      </c>
      <c r="B25" s="663" t="s">
        <v>961</v>
      </c>
      <c r="C25" s="784">
        <v>1960</v>
      </c>
      <c r="D25" s="784">
        <v>1960</v>
      </c>
      <c r="E25" s="782">
        <v>88.154779393854653</v>
      </c>
      <c r="F25" s="782">
        <v>55.283659244516059</v>
      </c>
      <c r="G25" s="782">
        <f t="shared" si="0"/>
        <v>143.43843863837071</v>
      </c>
      <c r="H25" s="782">
        <v>5.4414595139064952</v>
      </c>
      <c r="I25" s="782">
        <v>0.92218768119173999</v>
      </c>
      <c r="J25" s="782">
        <f t="shared" si="1"/>
        <v>6.3636471950982347</v>
      </c>
      <c r="K25" s="782">
        <v>80.138739596522214</v>
      </c>
      <c r="L25" s="782">
        <v>50.256685101344971</v>
      </c>
      <c r="M25" s="782">
        <f t="shared" si="2"/>
        <v>130.39542469786718</v>
      </c>
      <c r="N25" s="782">
        <v>83.957408510638288</v>
      </c>
      <c r="O25" s="782">
        <v>57.3244985106383</v>
      </c>
      <c r="P25" s="782">
        <f t="shared" si="3"/>
        <v>141.2819070212766</v>
      </c>
      <c r="Q25" s="782">
        <f t="shared" si="4"/>
        <v>1.6227905997904202</v>
      </c>
      <c r="R25" s="782">
        <f t="shared" si="5"/>
        <v>-6.1456257281015922</v>
      </c>
      <c r="S25" s="782">
        <f t="shared" si="6"/>
        <v>-4.5228351283111721</v>
      </c>
      <c r="T25" s="986"/>
      <c r="U25" s="783">
        <v>1960</v>
      </c>
      <c r="V25" s="783">
        <v>1960</v>
      </c>
    </row>
    <row r="26" spans="1:22" ht="16.5" customHeight="1" x14ac:dyDescent="0.25">
      <c r="A26" s="776">
        <v>13</v>
      </c>
      <c r="B26" s="662" t="s">
        <v>962</v>
      </c>
      <c r="C26" s="784">
        <v>1165</v>
      </c>
      <c r="D26" s="784">
        <v>1165</v>
      </c>
      <c r="E26" s="782">
        <v>86.139948045242079</v>
      </c>
      <c r="F26" s="782">
        <v>119.3869916929561</v>
      </c>
      <c r="G26" s="782">
        <f t="shared" si="0"/>
        <v>205.52693973819817</v>
      </c>
      <c r="H26" s="782">
        <v>13.563435042494923</v>
      </c>
      <c r="I26" s="782">
        <v>1.8771807998878602</v>
      </c>
      <c r="J26" s="782">
        <f t="shared" si="1"/>
        <v>15.440615842382783</v>
      </c>
      <c r="K26" s="782">
        <v>78.307119735550387</v>
      </c>
      <c r="L26" s="782">
        <v>108.53106557531216</v>
      </c>
      <c r="M26" s="782">
        <f t="shared" si="2"/>
        <v>186.83818531086254</v>
      </c>
      <c r="N26" s="782">
        <v>82.038510638297879</v>
      </c>
      <c r="O26" s="782">
        <v>123.79425531914895</v>
      </c>
      <c r="P26" s="782">
        <f t="shared" si="3"/>
        <v>205.83276595744684</v>
      </c>
      <c r="Q26" s="782">
        <f t="shared" si="4"/>
        <v>9.8320441397474383</v>
      </c>
      <c r="R26" s="782">
        <f t="shared" si="5"/>
        <v>-13.386008943948923</v>
      </c>
      <c r="S26" s="782">
        <f t="shared" si="6"/>
        <v>-3.5539648042014846</v>
      </c>
      <c r="T26" s="986"/>
      <c r="U26" s="783">
        <v>1165</v>
      </c>
      <c r="V26" s="783">
        <v>1165</v>
      </c>
    </row>
    <row r="27" spans="1:22" ht="18" x14ac:dyDescent="0.25">
      <c r="A27" s="776">
        <v>14</v>
      </c>
      <c r="B27" s="663" t="s">
        <v>963</v>
      </c>
      <c r="C27" s="784">
        <v>1794</v>
      </c>
      <c r="D27" s="784">
        <v>1794</v>
      </c>
      <c r="E27" s="782">
        <v>73.142585526538767</v>
      </c>
      <c r="F27" s="782">
        <v>100.07296280995553</v>
      </c>
      <c r="G27" s="782">
        <f t="shared" si="0"/>
        <v>173.21554833649429</v>
      </c>
      <c r="H27" s="782">
        <v>9.4352243060456757</v>
      </c>
      <c r="I27" s="782">
        <v>1.3926297731081192</v>
      </c>
      <c r="J27" s="782">
        <f t="shared" si="1"/>
        <v>10.827854079153795</v>
      </c>
      <c r="K27" s="782">
        <v>66.491625924666067</v>
      </c>
      <c r="L27" s="782">
        <v>90.973272171693921</v>
      </c>
      <c r="M27" s="782">
        <f t="shared" si="2"/>
        <v>157.46489809636</v>
      </c>
      <c r="N27" s="782">
        <v>69.660000000000011</v>
      </c>
      <c r="O27" s="782">
        <v>103.7672340425532</v>
      </c>
      <c r="P27" s="782">
        <f t="shared" si="3"/>
        <v>173.42723404255321</v>
      </c>
      <c r="Q27" s="782">
        <f t="shared" si="4"/>
        <v>6.2668502307117393</v>
      </c>
      <c r="R27" s="782">
        <f t="shared" si="5"/>
        <v>-11.401332097751165</v>
      </c>
      <c r="S27" s="782">
        <f t="shared" si="6"/>
        <v>-5.1344818670394261</v>
      </c>
      <c r="T27" s="986"/>
      <c r="U27" s="783">
        <v>1794</v>
      </c>
      <c r="V27" s="783">
        <v>1794</v>
      </c>
    </row>
    <row r="28" spans="1:22" ht="18" x14ac:dyDescent="0.25">
      <c r="A28" s="776">
        <v>15</v>
      </c>
      <c r="B28" s="661" t="s">
        <v>964</v>
      </c>
      <c r="C28" s="784">
        <v>2045</v>
      </c>
      <c r="D28" s="784">
        <v>2045</v>
      </c>
      <c r="E28" s="782">
        <v>101.98078381267869</v>
      </c>
      <c r="F28" s="782">
        <v>62.530161120979976</v>
      </c>
      <c r="G28" s="782">
        <f t="shared" si="0"/>
        <v>164.51094493365866</v>
      </c>
      <c r="H28" s="782">
        <v>9.9598035708983428</v>
      </c>
      <c r="I28" s="782">
        <v>1.4193761588306881</v>
      </c>
      <c r="J28" s="782">
        <f t="shared" si="1"/>
        <v>11.379179729729032</v>
      </c>
      <c r="K28" s="782">
        <v>92.707525717921598</v>
      </c>
      <c r="L28" s="782">
        <v>56.844258497689545</v>
      </c>
      <c r="M28" s="782">
        <f t="shared" si="2"/>
        <v>149.55178421561115</v>
      </c>
      <c r="N28" s="782">
        <v>97.125106382978728</v>
      </c>
      <c r="O28" s="782">
        <v>64.838510638297876</v>
      </c>
      <c r="P28" s="782">
        <f t="shared" si="3"/>
        <v>161.9636170212766</v>
      </c>
      <c r="Q28" s="782">
        <f t="shared" si="4"/>
        <v>5.5422229058412142</v>
      </c>
      <c r="R28" s="782">
        <f t="shared" si="5"/>
        <v>-6.5748759817776445</v>
      </c>
      <c r="S28" s="782">
        <f t="shared" si="6"/>
        <v>-1.0326530759364303</v>
      </c>
      <c r="T28" s="986"/>
      <c r="U28" s="783">
        <v>2045</v>
      </c>
      <c r="V28" s="783">
        <v>2045</v>
      </c>
    </row>
    <row r="29" spans="1:22" ht="18" x14ac:dyDescent="0.25">
      <c r="A29" s="776">
        <v>16</v>
      </c>
      <c r="B29" s="661" t="s">
        <v>965</v>
      </c>
      <c r="C29" s="784">
        <v>2183</v>
      </c>
      <c r="D29" s="784">
        <v>2183</v>
      </c>
      <c r="E29" s="782">
        <v>104.82425706141203</v>
      </c>
      <c r="F29" s="782">
        <v>63.818351261189235</v>
      </c>
      <c r="G29" s="782">
        <f t="shared" si="0"/>
        <v>168.64260832260126</v>
      </c>
      <c r="H29" s="782">
        <v>12.005302580758626</v>
      </c>
      <c r="I29" s="782">
        <v>1.8397877946058225</v>
      </c>
      <c r="J29" s="782">
        <f t="shared" si="1"/>
        <v>13.845090375364448</v>
      </c>
      <c r="K29" s="782">
        <v>95.29243788940849</v>
      </c>
      <c r="L29" s="782">
        <v>58.015312785916251</v>
      </c>
      <c r="M29" s="782">
        <f t="shared" si="2"/>
        <v>153.30775067532474</v>
      </c>
      <c r="N29" s="782">
        <v>99.83319148936171</v>
      </c>
      <c r="O29" s="782">
        <v>66.174255319148941</v>
      </c>
      <c r="P29" s="782">
        <f t="shared" si="3"/>
        <v>166.00744680851065</v>
      </c>
      <c r="Q29" s="782">
        <f t="shared" si="4"/>
        <v>7.4645489808054037</v>
      </c>
      <c r="R29" s="782">
        <f t="shared" si="5"/>
        <v>-6.3191547386268638</v>
      </c>
      <c r="S29" s="782">
        <f t="shared" si="6"/>
        <v>1.1453942421785399</v>
      </c>
      <c r="T29" s="986"/>
      <c r="U29" s="783">
        <v>2183</v>
      </c>
      <c r="V29" s="783">
        <v>2183</v>
      </c>
    </row>
    <row r="30" spans="1:22" ht="18" x14ac:dyDescent="0.25">
      <c r="A30" s="776">
        <v>17</v>
      </c>
      <c r="B30" s="661" t="s">
        <v>966</v>
      </c>
      <c r="C30" s="784">
        <v>5272</v>
      </c>
      <c r="D30" s="784">
        <v>5272</v>
      </c>
      <c r="E30" s="782">
        <v>251.67620149852763</v>
      </c>
      <c r="F30" s="782">
        <v>159.47970400193495</v>
      </c>
      <c r="G30" s="782">
        <f t="shared" si="0"/>
        <v>411.15590550046261</v>
      </c>
      <c r="H30" s="782">
        <v>23.365984874959171</v>
      </c>
      <c r="I30" s="782">
        <v>3.5866124233021344</v>
      </c>
      <c r="J30" s="782">
        <f t="shared" si="1"/>
        <v>26.952597298261306</v>
      </c>
      <c r="K30" s="782">
        <v>228.79092561075998</v>
      </c>
      <c r="L30" s="782">
        <v>144.97812506642282</v>
      </c>
      <c r="M30" s="782">
        <f t="shared" si="2"/>
        <v>373.7690506771828</v>
      </c>
      <c r="N30" s="782">
        <v>239.69297872340428</v>
      </c>
      <c r="O30" s="782">
        <v>165.36702127659575</v>
      </c>
      <c r="P30" s="782">
        <f t="shared" si="3"/>
        <v>405.06000000000006</v>
      </c>
      <c r="Q30" s="782">
        <f t="shared" si="4"/>
        <v>12.463931762314871</v>
      </c>
      <c r="R30" s="782">
        <f t="shared" si="5"/>
        <v>-16.802283786870788</v>
      </c>
      <c r="S30" s="782">
        <f t="shared" si="6"/>
        <v>-4.3383520245559168</v>
      </c>
      <c r="T30" s="986"/>
      <c r="U30" s="783">
        <v>5272</v>
      </c>
      <c r="V30" s="783">
        <v>5272</v>
      </c>
    </row>
    <row r="31" spans="1:22" ht="18" x14ac:dyDescent="0.25">
      <c r="A31" s="776">
        <v>18</v>
      </c>
      <c r="B31" s="662" t="s">
        <v>967</v>
      </c>
      <c r="C31" s="784">
        <v>4390</v>
      </c>
      <c r="D31" s="784">
        <v>4390</v>
      </c>
      <c r="E31" s="782">
        <v>296.56657478005059</v>
      </c>
      <c r="F31" s="782">
        <v>188.90514316356442</v>
      </c>
      <c r="G31" s="782">
        <f t="shared" si="0"/>
        <v>485.47171794361498</v>
      </c>
      <c r="H31" s="782">
        <v>24.09463387671104</v>
      </c>
      <c r="I31" s="782">
        <v>3.4822236168897778</v>
      </c>
      <c r="J31" s="782">
        <f t="shared" si="1"/>
        <v>27.576857493600819</v>
      </c>
      <c r="K31" s="782">
        <v>269.59935323697022</v>
      </c>
      <c r="L31" s="782">
        <v>171.72789254064247</v>
      </c>
      <c r="M31" s="782">
        <f t="shared" si="2"/>
        <v>441.32724577761269</v>
      </c>
      <c r="N31" s="782">
        <v>282.44595744680856</v>
      </c>
      <c r="O31" s="782">
        <v>195.87872340425531</v>
      </c>
      <c r="P31" s="782">
        <f t="shared" si="3"/>
        <v>478.32468085106387</v>
      </c>
      <c r="Q31" s="782">
        <f t="shared" si="4"/>
        <v>11.248029666872696</v>
      </c>
      <c r="R31" s="782">
        <f t="shared" si="5"/>
        <v>-20.66860724672307</v>
      </c>
      <c r="S31" s="782">
        <f t="shared" si="6"/>
        <v>-9.4205775798503737</v>
      </c>
      <c r="T31" s="986"/>
      <c r="U31" s="783">
        <v>4390</v>
      </c>
      <c r="V31" s="783">
        <v>4390</v>
      </c>
    </row>
    <row r="32" spans="1:22" ht="18" x14ac:dyDescent="0.25">
      <c r="A32" s="776">
        <v>19</v>
      </c>
      <c r="B32" s="663" t="s">
        <v>968</v>
      </c>
      <c r="C32" s="784">
        <v>3209</v>
      </c>
      <c r="D32" s="784">
        <v>3209</v>
      </c>
      <c r="E32" s="782">
        <v>176.20386996107902</v>
      </c>
      <c r="F32" s="782">
        <v>104.5763784847056</v>
      </c>
      <c r="G32" s="782">
        <f t="shared" si="0"/>
        <v>280.78024844578465</v>
      </c>
      <c r="H32" s="782">
        <v>20.066057188277291</v>
      </c>
      <c r="I32" s="782">
        <v>3.4565159257583775</v>
      </c>
      <c r="J32" s="782">
        <f t="shared" si="1"/>
        <v>23.522573114035669</v>
      </c>
      <c r="K32" s="782">
        <v>160.1814008021299</v>
      </c>
      <c r="L32" s="782">
        <v>95.067189733216878</v>
      </c>
      <c r="M32" s="782">
        <f t="shared" si="2"/>
        <v>255.24859053534678</v>
      </c>
      <c r="N32" s="782">
        <v>167.81416042553192</v>
      </c>
      <c r="O32" s="782">
        <v>108.43689680851064</v>
      </c>
      <c r="P32" s="782">
        <f t="shared" si="3"/>
        <v>276.25105723404255</v>
      </c>
      <c r="Q32" s="782">
        <f t="shared" si="4"/>
        <v>12.433297564875261</v>
      </c>
      <c r="R32" s="782">
        <f t="shared" si="5"/>
        <v>-9.9131911495353791</v>
      </c>
      <c r="S32" s="782">
        <f t="shared" si="6"/>
        <v>2.5201064153398818</v>
      </c>
      <c r="T32" s="986"/>
      <c r="U32" s="783">
        <v>3209</v>
      </c>
      <c r="V32" s="783">
        <v>3209</v>
      </c>
    </row>
    <row r="33" spans="1:22" ht="18" x14ac:dyDescent="0.25">
      <c r="A33" s="776">
        <v>20</v>
      </c>
      <c r="B33" s="661" t="s">
        <v>969</v>
      </c>
      <c r="C33" s="784">
        <v>3361</v>
      </c>
      <c r="D33" s="784">
        <v>3361</v>
      </c>
      <c r="E33" s="782">
        <v>219.41815025107331</v>
      </c>
      <c r="F33" s="782">
        <v>133.94530492134851</v>
      </c>
      <c r="G33" s="782">
        <f t="shared" si="0"/>
        <v>353.36345517242182</v>
      </c>
      <c r="H33" s="782">
        <v>16.701307349874487</v>
      </c>
      <c r="I33" s="782">
        <v>2.4035392839621021</v>
      </c>
      <c r="J33" s="782">
        <f t="shared" si="1"/>
        <v>19.104846633836587</v>
      </c>
      <c r="K33" s="782">
        <v>199.46614496260804</v>
      </c>
      <c r="L33" s="782">
        <v>121.76558321623041</v>
      </c>
      <c r="M33" s="782">
        <f t="shared" si="2"/>
        <v>321.23172817883847</v>
      </c>
      <c r="N33" s="782">
        <v>208.9708510638298</v>
      </c>
      <c r="O33" s="782">
        <v>138.88999999999999</v>
      </c>
      <c r="P33" s="782">
        <f t="shared" si="3"/>
        <v>347.86085106382978</v>
      </c>
      <c r="Q33" s="782">
        <f t="shared" si="4"/>
        <v>7.1966012486527404</v>
      </c>
      <c r="R33" s="782">
        <f t="shared" si="5"/>
        <v>-14.720877499807472</v>
      </c>
      <c r="S33" s="782">
        <f t="shared" si="6"/>
        <v>-7.5242762511547312</v>
      </c>
      <c r="T33" s="986"/>
      <c r="U33" s="783">
        <v>3361</v>
      </c>
      <c r="V33" s="783">
        <v>3361</v>
      </c>
    </row>
    <row r="34" spans="1:22" ht="18" x14ac:dyDescent="0.25">
      <c r="A34" s="776">
        <v>21</v>
      </c>
      <c r="B34" s="663" t="s">
        <v>970</v>
      </c>
      <c r="C34" s="784">
        <v>1635</v>
      </c>
      <c r="D34" s="784">
        <v>1635</v>
      </c>
      <c r="E34" s="782">
        <v>85.746088574978344</v>
      </c>
      <c r="F34" s="782">
        <v>52.286402540274764</v>
      </c>
      <c r="G34" s="782">
        <f t="shared" si="0"/>
        <v>138.03249111525309</v>
      </c>
      <c r="H34" s="782">
        <v>7.7186376956582299</v>
      </c>
      <c r="I34" s="782">
        <v>1.1835924866356158</v>
      </c>
      <c r="J34" s="782">
        <f t="shared" si="1"/>
        <v>8.9022301822938452</v>
      </c>
      <c r="K34" s="782">
        <v>77.949074468553903</v>
      </c>
      <c r="L34" s="782">
        <v>47.531970630352504</v>
      </c>
      <c r="M34" s="782">
        <f t="shared" si="2"/>
        <v>125.48104509890641</v>
      </c>
      <c r="N34" s="782">
        <v>81.663404255319151</v>
      </c>
      <c r="O34" s="782">
        <v>54.216595744680852</v>
      </c>
      <c r="P34" s="782">
        <f t="shared" si="3"/>
        <v>135.88</v>
      </c>
      <c r="Q34" s="782">
        <f t="shared" si="4"/>
        <v>4.0043079088929829</v>
      </c>
      <c r="R34" s="782">
        <f t="shared" si="5"/>
        <v>-5.5010326276927302</v>
      </c>
      <c r="S34" s="782">
        <f t="shared" si="6"/>
        <v>-1.4967247187997472</v>
      </c>
      <c r="T34" s="986"/>
      <c r="U34" s="783">
        <v>1635</v>
      </c>
      <c r="V34" s="783">
        <v>1635</v>
      </c>
    </row>
    <row r="35" spans="1:22" ht="18" x14ac:dyDescent="0.25">
      <c r="A35" s="776">
        <v>22</v>
      </c>
      <c r="B35" s="661" t="s">
        <v>971</v>
      </c>
      <c r="C35" s="784">
        <v>2070</v>
      </c>
      <c r="D35" s="784">
        <v>2070</v>
      </c>
      <c r="E35" s="782">
        <v>106.89560244084318</v>
      </c>
      <c r="F35" s="782">
        <v>73.049407104067043</v>
      </c>
      <c r="G35" s="782">
        <f t="shared" si="0"/>
        <v>179.94500954491022</v>
      </c>
      <c r="H35" s="782">
        <v>11.115798609921494</v>
      </c>
      <c r="I35" s="782">
        <v>1.6317892027244869</v>
      </c>
      <c r="J35" s="782">
        <f t="shared" si="1"/>
        <v>12.747587812645982</v>
      </c>
      <c r="K35" s="782">
        <v>97.175432879788602</v>
      </c>
      <c r="L35" s="782">
        <v>66.406983543391661</v>
      </c>
      <c r="M35" s="782">
        <f t="shared" si="2"/>
        <v>163.58241642318026</v>
      </c>
      <c r="N35" s="782">
        <v>101.80591255319148</v>
      </c>
      <c r="O35" s="782">
        <v>75.746082765957453</v>
      </c>
      <c r="P35" s="782">
        <f t="shared" si="3"/>
        <v>177.55199531914894</v>
      </c>
      <c r="Q35" s="782">
        <f t="shared" si="4"/>
        <v>6.4853189365186239</v>
      </c>
      <c r="R35" s="782">
        <f t="shared" si="5"/>
        <v>-7.7073100198413016</v>
      </c>
      <c r="S35" s="782">
        <f t="shared" si="6"/>
        <v>-1.2219910833226777</v>
      </c>
      <c r="T35" s="986"/>
      <c r="U35" s="783">
        <v>2070</v>
      </c>
      <c r="V35" s="783">
        <v>2070</v>
      </c>
    </row>
    <row r="36" spans="1:22" ht="18" x14ac:dyDescent="0.25">
      <c r="A36" s="776">
        <v>23</v>
      </c>
      <c r="B36" s="661" t="s">
        <v>972</v>
      </c>
      <c r="C36" s="784">
        <v>800</v>
      </c>
      <c r="D36" s="784">
        <v>800</v>
      </c>
      <c r="E36" s="782">
        <v>53.257485442491586</v>
      </c>
      <c r="F36" s="782">
        <v>32.434157228830585</v>
      </c>
      <c r="G36" s="782">
        <f t="shared" si="0"/>
        <v>85.691642671322171</v>
      </c>
      <c r="H36" s="782">
        <v>6.7607103424490127</v>
      </c>
      <c r="I36" s="782">
        <v>0.92599622802602155</v>
      </c>
      <c r="J36" s="782">
        <f t="shared" si="1"/>
        <v>7.6867065704750344</v>
      </c>
      <c r="K36" s="782">
        <v>48.414706347038184</v>
      </c>
      <c r="L36" s="782">
        <v>29.484901120009418</v>
      </c>
      <c r="M36" s="782">
        <f t="shared" si="2"/>
        <v>77.899607467047602</v>
      </c>
      <c r="N36" s="782">
        <v>50.721702127659576</v>
      </c>
      <c r="O36" s="782">
        <v>33.63148936170213</v>
      </c>
      <c r="P36" s="782">
        <f t="shared" si="3"/>
        <v>84.353191489361706</v>
      </c>
      <c r="Q36" s="782">
        <f t="shared" si="4"/>
        <v>4.453714561827617</v>
      </c>
      <c r="R36" s="782">
        <f t="shared" si="5"/>
        <v>-3.220592013666689</v>
      </c>
      <c r="S36" s="782">
        <f t="shared" si="6"/>
        <v>1.233122548160928</v>
      </c>
      <c r="T36" s="986"/>
      <c r="U36" s="783">
        <v>800</v>
      </c>
      <c r="V36" s="783">
        <v>800</v>
      </c>
    </row>
    <row r="37" spans="1:22" ht="18" x14ac:dyDescent="0.25">
      <c r="A37" s="776">
        <v>24</v>
      </c>
      <c r="B37" s="661" t="s">
        <v>973</v>
      </c>
      <c r="C37" s="784">
        <v>3993</v>
      </c>
      <c r="D37" s="784">
        <v>3993</v>
      </c>
      <c r="E37" s="782">
        <v>197.90958064325608</v>
      </c>
      <c r="F37" s="782">
        <v>262.93196012490517</v>
      </c>
      <c r="G37" s="782">
        <f t="shared" si="0"/>
        <v>460.84154076816128</v>
      </c>
      <c r="H37" s="782">
        <v>21.427322374416704</v>
      </c>
      <c r="I37" s="782">
        <v>3.1472446112381891</v>
      </c>
      <c r="J37" s="782">
        <f t="shared" si="1"/>
        <v>24.574566985654894</v>
      </c>
      <c r="K37" s="782">
        <v>179.91338026004343</v>
      </c>
      <c r="L37" s="782">
        <v>239.02340951476626</v>
      </c>
      <c r="M37" s="782">
        <f t="shared" si="2"/>
        <v>418.93678977480965</v>
      </c>
      <c r="N37" s="782">
        <v>188.48638297872344</v>
      </c>
      <c r="O37" s="782">
        <v>272.63829787234039</v>
      </c>
      <c r="P37" s="782">
        <f t="shared" si="3"/>
        <v>461.12468085106383</v>
      </c>
      <c r="Q37" s="782">
        <f t="shared" si="4"/>
        <v>12.854319655736674</v>
      </c>
      <c r="R37" s="782">
        <f t="shared" si="5"/>
        <v>-30.467643746335938</v>
      </c>
      <c r="S37" s="782">
        <f t="shared" si="6"/>
        <v>-17.613324090599264</v>
      </c>
      <c r="T37" s="986"/>
      <c r="U37" s="783">
        <v>3993</v>
      </c>
      <c r="V37" s="783">
        <v>3993</v>
      </c>
    </row>
    <row r="38" spans="1:22" ht="18" x14ac:dyDescent="0.25">
      <c r="A38" s="776">
        <v>25</v>
      </c>
      <c r="B38" s="661" t="s">
        <v>974</v>
      </c>
      <c r="C38" s="784">
        <v>2541</v>
      </c>
      <c r="D38" s="784">
        <v>2541</v>
      </c>
      <c r="E38" s="782">
        <v>146.59257356645412</v>
      </c>
      <c r="F38" s="782">
        <v>107.28594527311357</v>
      </c>
      <c r="G38" s="782">
        <f t="shared" si="0"/>
        <v>253.87851883956768</v>
      </c>
      <c r="H38" s="782">
        <v>12.663127379704306</v>
      </c>
      <c r="I38" s="782">
        <v>1.7704549306453774</v>
      </c>
      <c r="J38" s="782">
        <f t="shared" si="1"/>
        <v>14.433582310349683</v>
      </c>
      <c r="K38" s="782">
        <v>133.26270181381722</v>
      </c>
      <c r="L38" s="782">
        <v>97.530374093785227</v>
      </c>
      <c r="M38" s="782">
        <f t="shared" si="2"/>
        <v>230.79307590760243</v>
      </c>
      <c r="N38" s="782">
        <v>139.61276595744678</v>
      </c>
      <c r="O38" s="782">
        <v>111.24648936170213</v>
      </c>
      <c r="P38" s="782">
        <f t="shared" si="3"/>
        <v>250.85925531914893</v>
      </c>
      <c r="Q38" s="782">
        <f t="shared" si="4"/>
        <v>6.3130632360747256</v>
      </c>
      <c r="R38" s="782">
        <f t="shared" si="5"/>
        <v>-11.945660337271534</v>
      </c>
      <c r="S38" s="782">
        <f t="shared" si="6"/>
        <v>-5.6325971011968079</v>
      </c>
      <c r="T38" s="986"/>
      <c r="U38" s="783">
        <v>2541</v>
      </c>
      <c r="V38" s="783">
        <v>2541</v>
      </c>
    </row>
    <row r="39" spans="1:22" ht="18" x14ac:dyDescent="0.25">
      <c r="A39" s="776">
        <v>26</v>
      </c>
      <c r="B39" s="661" t="s">
        <v>975</v>
      </c>
      <c r="C39" s="784">
        <v>950</v>
      </c>
      <c r="D39" s="784">
        <v>950</v>
      </c>
      <c r="E39" s="782">
        <v>48.694479384558051</v>
      </c>
      <c r="F39" s="782">
        <v>28.19901156238916</v>
      </c>
      <c r="G39" s="782">
        <f t="shared" si="0"/>
        <v>76.89349094694721</v>
      </c>
      <c r="H39" s="782">
        <v>4.4163091885422441</v>
      </c>
      <c r="I39" s="782">
        <v>0.6857981038184866</v>
      </c>
      <c r="J39" s="782">
        <f t="shared" si="1"/>
        <v>5.1021072923607305</v>
      </c>
      <c r="K39" s="782">
        <v>44.266620936712933</v>
      </c>
      <c r="L39" s="782">
        <v>25.634859624469563</v>
      </c>
      <c r="M39" s="782">
        <f t="shared" si="2"/>
        <v>69.901480561182495</v>
      </c>
      <c r="N39" s="782">
        <v>46.375957446808506</v>
      </c>
      <c r="O39" s="782">
        <v>29.240000000000002</v>
      </c>
      <c r="P39" s="782">
        <f t="shared" si="3"/>
        <v>75.615957446808508</v>
      </c>
      <c r="Q39" s="782">
        <f t="shared" si="4"/>
        <v>2.3069726784466695</v>
      </c>
      <c r="R39" s="782">
        <f t="shared" si="5"/>
        <v>-2.919342271711951</v>
      </c>
      <c r="S39" s="782">
        <f t="shared" si="6"/>
        <v>-0.61236959326528151</v>
      </c>
      <c r="T39" s="986"/>
      <c r="U39" s="783">
        <v>950</v>
      </c>
      <c r="V39" s="783">
        <v>950</v>
      </c>
    </row>
    <row r="40" spans="1:22" ht="18" x14ac:dyDescent="0.25">
      <c r="A40" s="776">
        <v>27</v>
      </c>
      <c r="B40" s="661" t="s">
        <v>976</v>
      </c>
      <c r="C40" s="784">
        <v>2650</v>
      </c>
      <c r="D40" s="784">
        <v>2650</v>
      </c>
      <c r="E40" s="782">
        <v>185.78639402196742</v>
      </c>
      <c r="F40" s="782">
        <v>111.95784033640678</v>
      </c>
      <c r="G40" s="782">
        <f t="shared" si="0"/>
        <v>297.74423435837423</v>
      </c>
      <c r="H40" s="782">
        <v>19.859586630943976</v>
      </c>
      <c r="I40" s="782">
        <v>2.5751835651525674</v>
      </c>
      <c r="J40" s="782">
        <f t="shared" si="1"/>
        <v>22.434770196096544</v>
      </c>
      <c r="K40" s="782">
        <v>168.89257228566348</v>
      </c>
      <c r="L40" s="782">
        <v>101.77745111855265</v>
      </c>
      <c r="M40" s="782">
        <f t="shared" si="2"/>
        <v>270.67002340421612</v>
      </c>
      <c r="N40" s="782">
        <v>176.94042553191491</v>
      </c>
      <c r="O40" s="782">
        <v>116.09085106382977</v>
      </c>
      <c r="P40" s="782">
        <f t="shared" si="3"/>
        <v>293.03127659574466</v>
      </c>
      <c r="Q40" s="782">
        <f t="shared" si="4"/>
        <v>11.811733384692531</v>
      </c>
      <c r="R40" s="782">
        <f t="shared" si="5"/>
        <v>-11.738216380124555</v>
      </c>
      <c r="S40" s="782">
        <f t="shared" si="6"/>
        <v>7.3517004567975164E-2</v>
      </c>
      <c r="T40" s="986"/>
      <c r="U40" s="783">
        <v>2650</v>
      </c>
      <c r="V40" s="783">
        <v>2650</v>
      </c>
    </row>
    <row r="41" spans="1:22" ht="18" x14ac:dyDescent="0.25">
      <c r="A41" s="776">
        <v>28</v>
      </c>
      <c r="B41" s="662" t="s">
        <v>977</v>
      </c>
      <c r="C41" s="784">
        <v>3732</v>
      </c>
      <c r="D41" s="784">
        <v>3732</v>
      </c>
      <c r="E41" s="782">
        <v>259.03464916247935</v>
      </c>
      <c r="F41" s="782">
        <v>154.41517564248207</v>
      </c>
      <c r="G41" s="782">
        <f t="shared" si="0"/>
        <v>413.44982480496139</v>
      </c>
      <c r="H41" s="782">
        <v>23.416402104075441</v>
      </c>
      <c r="I41" s="782">
        <v>3.8060366556863148</v>
      </c>
      <c r="J41" s="782">
        <f t="shared" si="1"/>
        <v>27.222438759761758</v>
      </c>
      <c r="K41" s="782">
        <v>235.48025913562128</v>
      </c>
      <c r="L41" s="782">
        <v>140.37411711133973</v>
      </c>
      <c r="M41" s="782">
        <f t="shared" si="2"/>
        <v>375.85437624696101</v>
      </c>
      <c r="N41" s="782">
        <v>246.70106382978722</v>
      </c>
      <c r="O41" s="782">
        <v>160.11553191489361</v>
      </c>
      <c r="P41" s="782">
        <f t="shared" si="3"/>
        <v>406.81659574468085</v>
      </c>
      <c r="Q41" s="782">
        <f t="shared" si="4"/>
        <v>12.195597409909482</v>
      </c>
      <c r="R41" s="782">
        <f t="shared" si="5"/>
        <v>-15.935378147867567</v>
      </c>
      <c r="S41" s="782">
        <f t="shared" si="6"/>
        <v>-3.7397807379580854</v>
      </c>
      <c r="T41" s="986"/>
      <c r="U41" s="783">
        <v>3732</v>
      </c>
      <c r="V41" s="783">
        <v>3732</v>
      </c>
    </row>
    <row r="42" spans="1:22" ht="18" x14ac:dyDescent="0.25">
      <c r="A42" s="776">
        <v>29</v>
      </c>
      <c r="B42" s="661" t="s">
        <v>978</v>
      </c>
      <c r="C42" s="784">
        <v>4149</v>
      </c>
      <c r="D42" s="784">
        <v>4149</v>
      </c>
      <c r="E42" s="782">
        <v>233.85646205122927</v>
      </c>
      <c r="F42" s="782">
        <v>176.02324176147175</v>
      </c>
      <c r="G42" s="782">
        <f t="shared" si="0"/>
        <v>409.879703812701</v>
      </c>
      <c r="H42" s="782">
        <v>18.284648426168921</v>
      </c>
      <c r="I42" s="782">
        <v>3.3760170949428789</v>
      </c>
      <c r="J42" s="782">
        <f t="shared" si="1"/>
        <v>21.660665521111799</v>
      </c>
      <c r="K42" s="782">
        <v>212.59156048201615</v>
      </c>
      <c r="L42" s="782">
        <v>160.01734965837539</v>
      </c>
      <c r="M42" s="782">
        <f t="shared" si="2"/>
        <v>372.60891014039157</v>
      </c>
      <c r="N42" s="782">
        <v>222.72170212765957</v>
      </c>
      <c r="O42" s="782">
        <v>182.52127659574469</v>
      </c>
      <c r="P42" s="782">
        <f t="shared" si="3"/>
        <v>405.24297872340424</v>
      </c>
      <c r="Q42" s="782">
        <f t="shared" si="4"/>
        <v>8.1545067805255087</v>
      </c>
      <c r="R42" s="782">
        <f t="shared" si="5"/>
        <v>-19.127909842426419</v>
      </c>
      <c r="S42" s="782">
        <f t="shared" si="6"/>
        <v>-10.97340306190091</v>
      </c>
      <c r="T42" s="986"/>
      <c r="U42" s="783">
        <v>4149</v>
      </c>
      <c r="V42" s="783">
        <v>4149</v>
      </c>
    </row>
    <row r="43" spans="1:22" ht="18" x14ac:dyDescent="0.25">
      <c r="A43" s="776">
        <v>30</v>
      </c>
      <c r="B43" s="661" t="s">
        <v>979</v>
      </c>
      <c r="C43" s="784">
        <v>2645</v>
      </c>
      <c r="D43" s="784">
        <v>2645</v>
      </c>
      <c r="E43" s="782">
        <v>251.15745975720463</v>
      </c>
      <c r="F43" s="782">
        <v>100.97293126407432</v>
      </c>
      <c r="G43" s="782">
        <f t="shared" si="0"/>
        <v>352.13039102127897</v>
      </c>
      <c r="H43" s="782">
        <v>13.633058835084062</v>
      </c>
      <c r="I43" s="782">
        <v>1.9942936150420207</v>
      </c>
      <c r="J43" s="782">
        <f t="shared" si="1"/>
        <v>15.627352450126082</v>
      </c>
      <c r="K43" s="782">
        <v>228.31935379569143</v>
      </c>
      <c r="L43" s="782">
        <v>91.791405989496141</v>
      </c>
      <c r="M43" s="782">
        <f t="shared" si="2"/>
        <v>320.11075978518755</v>
      </c>
      <c r="N43" s="782">
        <v>239.19893617021276</v>
      </c>
      <c r="O43" s="782">
        <v>104.70042553191489</v>
      </c>
      <c r="P43" s="782">
        <f t="shared" si="3"/>
        <v>343.89936170212763</v>
      </c>
      <c r="Q43" s="782">
        <f t="shared" si="4"/>
        <v>2.7534764605627231</v>
      </c>
      <c r="R43" s="782">
        <f t="shared" si="5"/>
        <v>-10.914725927376722</v>
      </c>
      <c r="S43" s="782">
        <f t="shared" si="6"/>
        <v>-8.1612494668139988</v>
      </c>
      <c r="T43" s="986"/>
      <c r="U43" s="783">
        <v>2645</v>
      </c>
      <c r="V43" s="783">
        <v>2645</v>
      </c>
    </row>
    <row r="44" spans="1:22" ht="18" x14ac:dyDescent="0.25">
      <c r="A44" s="776">
        <v>31</v>
      </c>
      <c r="B44" s="661" t="s">
        <v>980</v>
      </c>
      <c r="C44" s="784">
        <v>2564</v>
      </c>
      <c r="D44" s="784">
        <v>2564</v>
      </c>
      <c r="E44" s="782">
        <v>144.66093302302409</v>
      </c>
      <c r="F44" s="782">
        <v>88.58348024756728</v>
      </c>
      <c r="G44" s="782">
        <f t="shared" si="0"/>
        <v>233.24441327059137</v>
      </c>
      <c r="H44" s="782">
        <v>11.067782201239327</v>
      </c>
      <c r="I44" s="782">
        <v>1.5977719548637441</v>
      </c>
      <c r="J44" s="782">
        <f t="shared" si="1"/>
        <v>12.66555415610307</v>
      </c>
      <c r="K44" s="782">
        <v>131.50670809948417</v>
      </c>
      <c r="L44" s="782">
        <v>80.528534703042737</v>
      </c>
      <c r="M44" s="782">
        <f t="shared" si="2"/>
        <v>212.03524280252691</v>
      </c>
      <c r="N44" s="782">
        <v>137.77309787234043</v>
      </c>
      <c r="O44" s="782">
        <v>91.853608297872327</v>
      </c>
      <c r="P44" s="782">
        <f t="shared" si="3"/>
        <v>229.62670617021274</v>
      </c>
      <c r="Q44" s="782">
        <f t="shared" si="4"/>
        <v>4.8013924283830818</v>
      </c>
      <c r="R44" s="782">
        <f t="shared" si="5"/>
        <v>-9.7273016399658445</v>
      </c>
      <c r="S44" s="782">
        <f t="shared" si="6"/>
        <v>-4.9259092115827627</v>
      </c>
      <c r="T44" s="986"/>
      <c r="U44" s="783">
        <v>2564</v>
      </c>
      <c r="V44" s="783">
        <v>2564</v>
      </c>
    </row>
    <row r="45" spans="1:22" ht="18" x14ac:dyDescent="0.25">
      <c r="A45" s="776">
        <v>32</v>
      </c>
      <c r="B45" s="661" t="s">
        <v>981</v>
      </c>
      <c r="C45" s="784">
        <v>2899</v>
      </c>
      <c r="D45" s="784">
        <v>2899</v>
      </c>
      <c r="E45" s="782">
        <v>178.72121796210544</v>
      </c>
      <c r="F45" s="782">
        <v>110.42999389079776</v>
      </c>
      <c r="G45" s="782">
        <f t="shared" si="0"/>
        <v>289.1512118529032</v>
      </c>
      <c r="H45" s="782">
        <v>17.839296235641829</v>
      </c>
      <c r="I45" s="782">
        <v>2.7964255130712918</v>
      </c>
      <c r="J45" s="782">
        <f t="shared" si="1"/>
        <v>20.63572174871312</v>
      </c>
      <c r="K45" s="782">
        <v>162.4698427597323</v>
      </c>
      <c r="L45" s="782">
        <v>100.38853260719706</v>
      </c>
      <c r="M45" s="782">
        <f t="shared" si="2"/>
        <v>262.85837536692935</v>
      </c>
      <c r="N45" s="782">
        <v>170.21164829787233</v>
      </c>
      <c r="O45" s="782">
        <v>114.50660297872341</v>
      </c>
      <c r="P45" s="782">
        <f t="shared" si="3"/>
        <v>284.71825127659577</v>
      </c>
      <c r="Q45" s="782">
        <f t="shared" si="4"/>
        <v>10.097490697501797</v>
      </c>
      <c r="R45" s="782">
        <f t="shared" si="5"/>
        <v>-11.321644858455045</v>
      </c>
      <c r="S45" s="782">
        <f t="shared" si="6"/>
        <v>-1.2241541609532476</v>
      </c>
      <c r="T45" s="986"/>
      <c r="U45" s="783">
        <v>2899</v>
      </c>
      <c r="V45" s="783">
        <v>2899</v>
      </c>
    </row>
    <row r="46" spans="1:22" ht="18" x14ac:dyDescent="0.25">
      <c r="A46" s="776">
        <v>33</v>
      </c>
      <c r="B46" s="661" t="s">
        <v>982</v>
      </c>
      <c r="C46" s="784">
        <v>2323</v>
      </c>
      <c r="D46" s="784">
        <v>2323</v>
      </c>
      <c r="E46" s="782">
        <v>138.54074110826733</v>
      </c>
      <c r="F46" s="782">
        <v>84.703239787973629</v>
      </c>
      <c r="G46" s="782">
        <f t="shared" si="0"/>
        <v>223.24398089624094</v>
      </c>
      <c r="H46" s="782">
        <v>9.1279192904798112</v>
      </c>
      <c r="I46" s="782">
        <v>1.3090148585191181</v>
      </c>
      <c r="J46" s="782">
        <f t="shared" si="1"/>
        <v>10.43693414899893</v>
      </c>
      <c r="K46" s="782">
        <v>125.94303396281424</v>
      </c>
      <c r="L46" s="782">
        <v>77.001126684829131</v>
      </c>
      <c r="M46" s="782">
        <f t="shared" si="2"/>
        <v>202.94416064764337</v>
      </c>
      <c r="N46" s="782">
        <v>131.94431063829785</v>
      </c>
      <c r="O46" s="782">
        <v>87.830125744680856</v>
      </c>
      <c r="P46" s="782">
        <f t="shared" si="3"/>
        <v>219.77443638297871</v>
      </c>
      <c r="Q46" s="782">
        <f t="shared" si="4"/>
        <v>3.1266426149962001</v>
      </c>
      <c r="R46" s="782">
        <f t="shared" si="5"/>
        <v>-9.5199842013326048</v>
      </c>
      <c r="S46" s="782">
        <f t="shared" si="6"/>
        <v>-6.3933415863364047</v>
      </c>
      <c r="T46" s="986"/>
      <c r="U46" s="783">
        <v>2323</v>
      </c>
      <c r="V46" s="783">
        <v>2323</v>
      </c>
    </row>
    <row r="47" spans="1:22" ht="18" x14ac:dyDescent="0.2">
      <c r="A47" s="29" t="s">
        <v>19</v>
      </c>
      <c r="B47" s="9"/>
      <c r="C47" s="784">
        <f>SUM(C14:C46)</f>
        <v>96329</v>
      </c>
      <c r="D47" s="784">
        <f t="shared" ref="D47:V47" si="7">SUM(D14:D46)</f>
        <v>96329</v>
      </c>
      <c r="E47" s="784">
        <f t="shared" si="7"/>
        <v>5779.7399999999971</v>
      </c>
      <c r="F47" s="784">
        <f t="shared" si="7"/>
        <v>3853.1599999999994</v>
      </c>
      <c r="G47" s="784">
        <f t="shared" si="7"/>
        <v>9632.899999999996</v>
      </c>
      <c r="H47" s="784">
        <f t="shared" si="7"/>
        <v>525.55999999999983</v>
      </c>
      <c r="I47" s="784">
        <f t="shared" si="7"/>
        <v>81.510000000000019</v>
      </c>
      <c r="J47" s="784">
        <f t="shared" si="7"/>
        <v>607.06999999999994</v>
      </c>
      <c r="K47" s="784">
        <f t="shared" si="7"/>
        <v>5254.1799999999994</v>
      </c>
      <c r="L47" s="784">
        <f t="shared" si="7"/>
        <v>3502.79</v>
      </c>
      <c r="M47" s="784">
        <f t="shared" si="7"/>
        <v>8756.9699999999975</v>
      </c>
      <c r="N47" s="785">
        <f t="shared" si="7"/>
        <v>5504.5454778723397</v>
      </c>
      <c r="O47" s="785">
        <f t="shared" si="7"/>
        <v>3995.4023973758863</v>
      </c>
      <c r="P47" s="785">
        <f t="shared" si="7"/>
        <v>9499.9478752482282</v>
      </c>
      <c r="Q47" s="784">
        <f t="shared" si="7"/>
        <v>275.19452212765793</v>
      </c>
      <c r="R47" s="784">
        <f t="shared" si="7"/>
        <v>-411.10239737588648</v>
      </c>
      <c r="S47" s="784">
        <f t="shared" si="7"/>
        <v>-135.90787524822844</v>
      </c>
      <c r="T47" s="987"/>
      <c r="U47" s="784">
        <f t="shared" si="7"/>
        <v>96329</v>
      </c>
      <c r="V47" s="784">
        <f t="shared" si="7"/>
        <v>96329</v>
      </c>
    </row>
    <row r="52" spans="1:21" x14ac:dyDescent="0.2">
      <c r="A52" s="14" t="s">
        <v>12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  <c r="P52" s="865" t="s">
        <v>13</v>
      </c>
      <c r="Q52" s="865"/>
      <c r="U52" s="14"/>
    </row>
    <row r="53" spans="1:21" x14ac:dyDescent="0.2">
      <c r="A53" s="865" t="s">
        <v>14</v>
      </c>
      <c r="B53" s="865"/>
      <c r="C53" s="865"/>
      <c r="D53" s="865"/>
      <c r="E53" s="865"/>
      <c r="F53" s="865"/>
      <c r="G53" s="865"/>
      <c r="H53" s="865"/>
      <c r="I53" s="865"/>
      <c r="J53" s="865"/>
      <c r="K53" s="865"/>
      <c r="L53" s="865"/>
      <c r="M53" s="865"/>
      <c r="N53" s="865"/>
      <c r="O53" s="865"/>
      <c r="P53" s="865"/>
      <c r="Q53" s="865"/>
    </row>
    <row r="54" spans="1:21" x14ac:dyDescent="0.2">
      <c r="A54" s="865" t="s">
        <v>20</v>
      </c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865"/>
      <c r="P54" s="865"/>
      <c r="Q54" s="865"/>
    </row>
    <row r="55" spans="1:21" x14ac:dyDescent="0.2">
      <c r="O55" s="860" t="s">
        <v>87</v>
      </c>
      <c r="P55" s="860"/>
      <c r="Q55" s="860"/>
    </row>
    <row r="57" spans="1:21" x14ac:dyDescent="0.2">
      <c r="L57">
        <f>M47+J47</f>
        <v>9364.0399999999972</v>
      </c>
      <c r="M57">
        <f>9632.9-L57</f>
        <v>268.8600000000024</v>
      </c>
    </row>
  </sheetData>
  <mergeCells count="24">
    <mergeCell ref="A5:Q5"/>
    <mergeCell ref="A8:S8"/>
    <mergeCell ref="A4:P4"/>
    <mergeCell ref="V11:V12"/>
    <mergeCell ref="U11:U12"/>
    <mergeCell ref="E11:G11"/>
    <mergeCell ref="A11:A12"/>
    <mergeCell ref="U9:V9"/>
    <mergeCell ref="T14:T47"/>
    <mergeCell ref="Q1:V1"/>
    <mergeCell ref="O55:Q55"/>
    <mergeCell ref="P52:Q52"/>
    <mergeCell ref="A53:Q53"/>
    <mergeCell ref="A54:Q54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V37"/>
  <sheetViews>
    <sheetView zoomScale="80" zoomScaleNormal="80" zoomScaleSheetLayoutView="85" workbookViewId="0">
      <selection activeCell="P9" sqref="P9:V9"/>
    </sheetView>
  </sheetViews>
  <sheetFormatPr defaultRowHeight="12.75" x14ac:dyDescent="0.2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988" t="s">
        <v>208</v>
      </c>
      <c r="R1" s="988"/>
      <c r="S1" s="988"/>
      <c r="T1" s="988"/>
      <c r="U1" s="988"/>
      <c r="V1" s="988"/>
    </row>
    <row r="3" spans="1:22" ht="15" x14ac:dyDescent="0.2">
      <c r="A3" s="940" t="s">
        <v>0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</row>
    <row r="4" spans="1:22" ht="20.25" x14ac:dyDescent="0.3">
      <c r="A4" s="896" t="s">
        <v>745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41"/>
    </row>
    <row r="5" spans="1:22" ht="15.75" x14ac:dyDescent="0.25">
      <c r="A5" s="992" t="s">
        <v>212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</row>
    <row r="6" spans="1:22" x14ac:dyDescent="0.2">
      <c r="A6" s="34"/>
      <c r="B6" s="34"/>
      <c r="C6" s="15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U6" s="34"/>
    </row>
    <row r="7" spans="1:22" ht="15.75" x14ac:dyDescent="0.25">
      <c r="A7" s="941" t="s">
        <v>817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</row>
    <row r="8" spans="1:22" ht="15.75" x14ac:dyDescent="0.25">
      <c r="A8" s="44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996" t="s">
        <v>227</v>
      </c>
      <c r="Q8" s="996"/>
      <c r="R8" s="996"/>
      <c r="S8" s="996"/>
      <c r="T8" s="996"/>
      <c r="U8" s="996"/>
      <c r="V8" s="996"/>
    </row>
    <row r="9" spans="1:22" x14ac:dyDescent="0.2">
      <c r="P9" s="935" t="s">
        <v>1085</v>
      </c>
      <c r="Q9" s="935"/>
      <c r="R9" s="935"/>
      <c r="S9" s="935"/>
      <c r="T9" s="935"/>
      <c r="U9" s="935"/>
      <c r="V9" s="935"/>
    </row>
    <row r="10" spans="1:22" ht="28.5" customHeight="1" x14ac:dyDescent="0.2">
      <c r="A10" s="994" t="s">
        <v>26</v>
      </c>
      <c r="B10" s="936" t="s">
        <v>206</v>
      </c>
      <c r="C10" s="936" t="s">
        <v>375</v>
      </c>
      <c r="D10" s="936" t="s">
        <v>476</v>
      </c>
      <c r="E10" s="993" t="s">
        <v>852</v>
      </c>
      <c r="F10" s="993"/>
      <c r="G10" s="993"/>
      <c r="H10" s="964" t="s">
        <v>827</v>
      </c>
      <c r="I10" s="965"/>
      <c r="J10" s="966"/>
      <c r="K10" s="882" t="s">
        <v>377</v>
      </c>
      <c r="L10" s="883"/>
      <c r="M10" s="983"/>
      <c r="N10" s="989" t="s">
        <v>159</v>
      </c>
      <c r="O10" s="990"/>
      <c r="P10" s="991"/>
      <c r="Q10" s="939" t="s">
        <v>853</v>
      </c>
      <c r="R10" s="939"/>
      <c r="S10" s="939"/>
      <c r="T10" s="936" t="s">
        <v>249</v>
      </c>
      <c r="U10" s="936" t="s">
        <v>425</v>
      </c>
      <c r="V10" s="936" t="s">
        <v>378</v>
      </c>
    </row>
    <row r="11" spans="1:22" ht="69" customHeight="1" x14ac:dyDescent="0.2">
      <c r="A11" s="995"/>
      <c r="B11" s="937"/>
      <c r="C11" s="937"/>
      <c r="D11" s="937"/>
      <c r="E11" s="5" t="s">
        <v>182</v>
      </c>
      <c r="F11" s="5" t="s">
        <v>207</v>
      </c>
      <c r="G11" s="5" t="s">
        <v>19</v>
      </c>
      <c r="H11" s="5" t="s">
        <v>182</v>
      </c>
      <c r="I11" s="5" t="s">
        <v>207</v>
      </c>
      <c r="J11" s="5" t="s">
        <v>19</v>
      </c>
      <c r="K11" s="5" t="s">
        <v>182</v>
      </c>
      <c r="L11" s="5" t="s">
        <v>207</v>
      </c>
      <c r="M11" s="5" t="s">
        <v>19</v>
      </c>
      <c r="N11" s="5" t="s">
        <v>182</v>
      </c>
      <c r="O11" s="5" t="s">
        <v>207</v>
      </c>
      <c r="P11" s="5" t="s">
        <v>19</v>
      </c>
      <c r="Q11" s="5" t="s">
        <v>237</v>
      </c>
      <c r="R11" s="5" t="s">
        <v>219</v>
      </c>
      <c r="S11" s="5" t="s">
        <v>220</v>
      </c>
      <c r="T11" s="937"/>
      <c r="U11" s="937"/>
      <c r="V11" s="937"/>
    </row>
    <row r="12" spans="1:22" x14ac:dyDescent="0.2">
      <c r="A12" s="151">
        <v>1</v>
      </c>
      <c r="B12" s="102">
        <v>2</v>
      </c>
      <c r="C12" s="8">
        <v>3</v>
      </c>
      <c r="D12" s="151">
        <v>4</v>
      </c>
      <c r="E12" s="102">
        <v>5</v>
      </c>
      <c r="F12" s="8">
        <v>6</v>
      </c>
      <c r="G12" s="151">
        <v>7</v>
      </c>
      <c r="H12" s="102">
        <v>8</v>
      </c>
      <c r="I12" s="8">
        <v>9</v>
      </c>
      <c r="J12" s="151">
        <v>10</v>
      </c>
      <c r="K12" s="102">
        <v>11</v>
      </c>
      <c r="L12" s="8">
        <v>12</v>
      </c>
      <c r="M12" s="151">
        <v>13</v>
      </c>
      <c r="N12" s="102">
        <v>14</v>
      </c>
      <c r="O12" s="8">
        <v>15</v>
      </c>
      <c r="P12" s="151">
        <v>16</v>
      </c>
      <c r="Q12" s="102">
        <v>17</v>
      </c>
      <c r="R12" s="8">
        <v>18</v>
      </c>
      <c r="S12" s="151">
        <v>19</v>
      </c>
      <c r="T12" s="102">
        <v>20</v>
      </c>
      <c r="U12" s="151">
        <v>21</v>
      </c>
      <c r="V12" s="102">
        <v>22</v>
      </c>
    </row>
    <row r="13" spans="1:22" x14ac:dyDescent="0.2">
      <c r="A13" s="17">
        <v>1</v>
      </c>
      <c r="B13" s="997" t="s">
        <v>1076</v>
      </c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9"/>
    </row>
    <row r="14" spans="1:22" x14ac:dyDescent="0.2">
      <c r="A14" s="17">
        <v>2</v>
      </c>
      <c r="B14" s="1000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2"/>
    </row>
    <row r="15" spans="1:22" ht="16.5" customHeight="1" x14ac:dyDescent="0.2">
      <c r="A15" s="17">
        <v>3</v>
      </c>
      <c r="B15" s="1000"/>
      <c r="C15" s="1001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1"/>
      <c r="O15" s="1001"/>
      <c r="P15" s="1001"/>
      <c r="Q15" s="1001"/>
      <c r="R15" s="1001"/>
      <c r="S15" s="1001"/>
      <c r="T15" s="1001"/>
      <c r="U15" s="1001"/>
      <c r="V15" s="1002"/>
    </row>
    <row r="16" spans="1:22" x14ac:dyDescent="0.2">
      <c r="A16" s="17">
        <v>4</v>
      </c>
      <c r="B16" s="1000"/>
      <c r="C16" s="1001"/>
      <c r="D16" s="1001"/>
      <c r="E16" s="1001"/>
      <c r="F16" s="1001"/>
      <c r="G16" s="1001"/>
      <c r="H16" s="1001"/>
      <c r="I16" s="1001"/>
      <c r="J16" s="1001"/>
      <c r="K16" s="1001"/>
      <c r="L16" s="1001"/>
      <c r="M16" s="1001"/>
      <c r="N16" s="1001"/>
      <c r="O16" s="1001"/>
      <c r="P16" s="1001"/>
      <c r="Q16" s="1001"/>
      <c r="R16" s="1001"/>
      <c r="S16" s="1001"/>
      <c r="T16" s="1001"/>
      <c r="U16" s="1001"/>
      <c r="V16" s="1002"/>
    </row>
    <row r="17" spans="1:22" x14ac:dyDescent="0.2">
      <c r="A17" s="17">
        <v>5</v>
      </c>
      <c r="B17" s="1000"/>
      <c r="C17" s="1001"/>
      <c r="D17" s="1001"/>
      <c r="E17" s="1001"/>
      <c r="F17" s="1001"/>
      <c r="G17" s="1001"/>
      <c r="H17" s="1001"/>
      <c r="I17" s="1001"/>
      <c r="J17" s="1001"/>
      <c r="K17" s="1001"/>
      <c r="L17" s="1001"/>
      <c r="M17" s="1001"/>
      <c r="N17" s="1001"/>
      <c r="O17" s="1001"/>
      <c r="P17" s="1001"/>
      <c r="Q17" s="1001"/>
      <c r="R17" s="1001"/>
      <c r="S17" s="1001"/>
      <c r="T17" s="1001"/>
      <c r="U17" s="1001"/>
      <c r="V17" s="1002"/>
    </row>
    <row r="18" spans="1:22" x14ac:dyDescent="0.2">
      <c r="A18" s="17">
        <v>6</v>
      </c>
      <c r="B18" s="1000"/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2"/>
    </row>
    <row r="19" spans="1:22" x14ac:dyDescent="0.2">
      <c r="A19" s="17">
        <v>7</v>
      </c>
      <c r="B19" s="1000"/>
      <c r="C19" s="1001"/>
      <c r="D19" s="1001"/>
      <c r="E19" s="1001"/>
      <c r="F19" s="1001"/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1"/>
      <c r="S19" s="1001"/>
      <c r="T19" s="1001"/>
      <c r="U19" s="1001"/>
      <c r="V19" s="1002"/>
    </row>
    <row r="20" spans="1:22" x14ac:dyDescent="0.2">
      <c r="A20" s="17">
        <v>8</v>
      </c>
      <c r="B20" s="1000"/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2"/>
    </row>
    <row r="21" spans="1:22" x14ac:dyDescent="0.2">
      <c r="A21" s="17">
        <v>9</v>
      </c>
      <c r="B21" s="1000"/>
      <c r="C21" s="1001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1"/>
      <c r="V21" s="1002"/>
    </row>
    <row r="22" spans="1:22" x14ac:dyDescent="0.2">
      <c r="A22" s="17">
        <v>10</v>
      </c>
      <c r="B22" s="1000"/>
      <c r="C22" s="1001"/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2"/>
    </row>
    <row r="23" spans="1:22" ht="16.5" customHeight="1" x14ac:dyDescent="0.2">
      <c r="A23" s="17">
        <v>11</v>
      </c>
      <c r="B23" s="1000"/>
      <c r="C23" s="1001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2"/>
    </row>
    <row r="24" spans="1:22" x14ac:dyDescent="0.2">
      <c r="A24" s="17">
        <v>12</v>
      </c>
      <c r="B24" s="1000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2"/>
    </row>
    <row r="25" spans="1:22" x14ac:dyDescent="0.2">
      <c r="A25" s="17">
        <v>13</v>
      </c>
      <c r="B25" s="1000"/>
      <c r="C25" s="1001"/>
      <c r="D25" s="1001"/>
      <c r="E25" s="1001"/>
      <c r="F25" s="1001"/>
      <c r="G25" s="1001"/>
      <c r="H25" s="1001"/>
      <c r="I25" s="1001"/>
      <c r="J25" s="1001"/>
      <c r="K25" s="1001"/>
      <c r="L25" s="1001"/>
      <c r="M25" s="1001"/>
      <c r="N25" s="1001"/>
      <c r="O25" s="1001"/>
      <c r="P25" s="1001"/>
      <c r="Q25" s="1001"/>
      <c r="R25" s="1001"/>
      <c r="S25" s="1001"/>
      <c r="T25" s="1001"/>
      <c r="U25" s="1001"/>
      <c r="V25" s="1002"/>
    </row>
    <row r="26" spans="1:22" ht="16.5" customHeight="1" x14ac:dyDescent="0.2">
      <c r="A26" s="17">
        <v>14</v>
      </c>
      <c r="B26" s="1000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2"/>
    </row>
    <row r="27" spans="1:22" x14ac:dyDescent="0.2">
      <c r="A27" s="17" t="s">
        <v>7</v>
      </c>
      <c r="B27" s="1000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2"/>
    </row>
    <row r="28" spans="1:22" x14ac:dyDescent="0.2">
      <c r="A28" s="17" t="s">
        <v>7</v>
      </c>
      <c r="B28" s="1000"/>
      <c r="C28" s="1001"/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2"/>
    </row>
    <row r="29" spans="1:22" x14ac:dyDescent="0.2">
      <c r="A29" s="29" t="s">
        <v>19</v>
      </c>
      <c r="B29" s="1003"/>
      <c r="C29" s="1004"/>
      <c r="D29" s="1004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  <c r="S29" s="1004"/>
      <c r="T29" s="1004"/>
      <c r="U29" s="1004"/>
      <c r="V29" s="1005"/>
    </row>
    <row r="34" spans="1:21" x14ac:dyDescent="0.2">
      <c r="A34" s="14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865" t="s">
        <v>13</v>
      </c>
      <c r="Q34" s="865"/>
      <c r="U34" s="14"/>
    </row>
    <row r="35" spans="1:21" x14ac:dyDescent="0.2">
      <c r="A35" s="865" t="s">
        <v>14</v>
      </c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</row>
    <row r="36" spans="1:21" x14ac:dyDescent="0.2">
      <c r="A36" s="865" t="s">
        <v>20</v>
      </c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</row>
    <row r="37" spans="1:21" x14ac:dyDescent="0.2">
      <c r="O37" s="860" t="s">
        <v>87</v>
      </c>
      <c r="P37" s="860"/>
      <c r="Q37" s="860"/>
    </row>
  </sheetData>
  <mergeCells count="24"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  <mergeCell ref="O37:Q37"/>
    <mergeCell ref="U10:U11"/>
    <mergeCell ref="T10:T11"/>
    <mergeCell ref="A10:A11"/>
    <mergeCell ref="B10:B11"/>
    <mergeCell ref="C10:C11"/>
    <mergeCell ref="P34:Q34"/>
    <mergeCell ref="A35:Q35"/>
    <mergeCell ref="A36:Q36"/>
    <mergeCell ref="D10:D11"/>
    <mergeCell ref="E10:G10"/>
    <mergeCell ref="H10:J10"/>
    <mergeCell ref="B13:V29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V45"/>
  <sheetViews>
    <sheetView topLeftCell="A32" zoomScaleSheetLayoutView="100" workbookViewId="0">
      <selection activeCell="E23" sqref="E23"/>
    </sheetView>
  </sheetViews>
  <sheetFormatPr defaultRowHeight="12.75" x14ac:dyDescent="0.2"/>
  <cols>
    <col min="1" max="1" width="9.140625" style="15"/>
    <col min="2" max="2" width="19.8554687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2.5703125" style="15" customWidth="1"/>
    <col min="8" max="8" width="16.7109375" style="15" customWidth="1"/>
    <col min="9" max="9" width="30.140625" style="15" customWidth="1"/>
    <col min="10" max="16384" width="9.140625" style="15"/>
  </cols>
  <sheetData>
    <row r="1" spans="1:22" customFormat="1" ht="15" x14ac:dyDescent="0.2">
      <c r="I1" s="39" t="s">
        <v>69</v>
      </c>
      <c r="J1" s="40"/>
    </row>
    <row r="2" spans="1:22" customFormat="1" ht="15" x14ac:dyDescent="0.2">
      <c r="D2" s="42" t="s">
        <v>0</v>
      </c>
      <c r="E2" s="42"/>
      <c r="F2" s="42"/>
      <c r="G2" s="42"/>
      <c r="H2" s="42"/>
      <c r="I2" s="42"/>
      <c r="J2" s="42"/>
    </row>
    <row r="3" spans="1:22" customFormat="1" ht="20.25" customHeight="1" x14ac:dyDescent="0.3">
      <c r="B3" s="154"/>
      <c r="C3" s="1006" t="s">
        <v>745</v>
      </c>
      <c r="D3" s="1006"/>
      <c r="E3" s="1006"/>
      <c r="F3" s="1006"/>
      <c r="G3" s="119"/>
      <c r="H3" s="119"/>
      <c r="I3" s="119"/>
      <c r="J3" s="41"/>
    </row>
    <row r="4" spans="1:22" customFormat="1" ht="10.5" customHeight="1" x14ac:dyDescent="0.2"/>
    <row r="5" spans="1:22" ht="30.75" customHeight="1" x14ac:dyDescent="0.2">
      <c r="A5" s="1007" t="s">
        <v>818</v>
      </c>
      <c r="B5" s="1007"/>
      <c r="C5" s="1007"/>
      <c r="D5" s="1007"/>
      <c r="E5" s="1007"/>
      <c r="F5" s="1007"/>
      <c r="G5" s="1007"/>
      <c r="H5" s="1007"/>
      <c r="I5" s="1007"/>
    </row>
    <row r="7" spans="1:22" ht="0.75" customHeight="1" x14ac:dyDescent="0.2"/>
    <row r="8" spans="1:22" x14ac:dyDescent="0.2">
      <c r="A8" s="14" t="s">
        <v>29</v>
      </c>
      <c r="I8" s="32" t="s">
        <v>25</v>
      </c>
    </row>
    <row r="9" spans="1:22" x14ac:dyDescent="0.2">
      <c r="D9" s="935" t="s">
        <v>1085</v>
      </c>
      <c r="E9" s="935"/>
      <c r="F9" s="935"/>
      <c r="G9" s="935"/>
      <c r="H9" s="935"/>
      <c r="I9" s="935"/>
      <c r="U9" s="18"/>
      <c r="V9" s="21"/>
    </row>
    <row r="10" spans="1:22" ht="44.25" customHeight="1" x14ac:dyDescent="0.2">
      <c r="A10" s="5" t="s">
        <v>2</v>
      </c>
      <c r="B10" s="5" t="s">
        <v>3</v>
      </c>
      <c r="C10" s="340" t="s">
        <v>852</v>
      </c>
      <c r="D10" s="340" t="s">
        <v>854</v>
      </c>
      <c r="E10" s="2" t="s">
        <v>118</v>
      </c>
      <c r="F10" s="5" t="s">
        <v>230</v>
      </c>
      <c r="G10" s="2" t="s">
        <v>711</v>
      </c>
      <c r="H10" s="2" t="s">
        <v>159</v>
      </c>
      <c r="I10" s="33" t="s">
        <v>1098</v>
      </c>
    </row>
    <row r="11" spans="1:22" s="109" customFormat="1" ht="15.75" customHeight="1" x14ac:dyDescent="0.2">
      <c r="A11" s="63">
        <v>1</v>
      </c>
      <c r="B11" s="62">
        <v>2</v>
      </c>
      <c r="C11" s="63">
        <v>3</v>
      </c>
      <c r="D11" s="62">
        <v>4</v>
      </c>
      <c r="E11" s="63">
        <v>5</v>
      </c>
      <c r="F11" s="62">
        <v>6</v>
      </c>
      <c r="G11" s="63">
        <v>7</v>
      </c>
      <c r="H11" s="62">
        <v>8</v>
      </c>
      <c r="I11" s="63">
        <v>9</v>
      </c>
    </row>
    <row r="12" spans="1:22" ht="15" customHeight="1" x14ac:dyDescent="0.25">
      <c r="A12" s="667">
        <v>1</v>
      </c>
      <c r="B12" s="661" t="s">
        <v>950</v>
      </c>
      <c r="C12" s="746">
        <v>113.55494338928743</v>
      </c>
      <c r="D12" s="746">
        <v>4.0929903518917872</v>
      </c>
      <c r="E12" s="746">
        <v>109.50025420868775</v>
      </c>
      <c r="F12" s="746">
        <v>0</v>
      </c>
      <c r="G12" s="746">
        <v>150</v>
      </c>
      <c r="H12" s="746">
        <v>57.620850000000011</v>
      </c>
      <c r="I12" s="746">
        <f t="shared" ref="I12:I44" si="0">D12+E12-H12</f>
        <v>55.972394560579524</v>
      </c>
      <c r="J12" s="545"/>
      <c r="K12" s="545"/>
      <c r="L12" s="545"/>
    </row>
    <row r="13" spans="1:22" ht="74.25" hidden="1" customHeight="1" x14ac:dyDescent="0.25">
      <c r="A13" s="667">
        <v>2</v>
      </c>
      <c r="B13" s="661" t="s">
        <v>951</v>
      </c>
      <c r="C13" s="746">
        <v>40.613424092088565</v>
      </c>
      <c r="D13" s="746">
        <v>1.4455865282462477</v>
      </c>
      <c r="E13" s="746">
        <v>39.16324670360833</v>
      </c>
      <c r="F13" s="746">
        <v>0</v>
      </c>
      <c r="G13" s="746">
        <v>150</v>
      </c>
      <c r="H13" s="746">
        <v>20.608350000000002</v>
      </c>
      <c r="I13" s="746">
        <f t="shared" si="0"/>
        <v>20.000483231854574</v>
      </c>
      <c r="J13" s="545"/>
      <c r="K13" s="545"/>
      <c r="L13" s="545"/>
    </row>
    <row r="14" spans="1:22" ht="12" customHeight="1" x14ac:dyDescent="0.25">
      <c r="A14" s="667">
        <v>3</v>
      </c>
      <c r="B14" s="661" t="s">
        <v>952</v>
      </c>
      <c r="C14" s="746">
        <v>67.987555969368628</v>
      </c>
      <c r="D14" s="746">
        <v>2.4394830073937275</v>
      </c>
      <c r="E14" s="746">
        <v>65.559934596168063</v>
      </c>
      <c r="F14" s="746">
        <v>0</v>
      </c>
      <c r="G14" s="746">
        <v>150</v>
      </c>
      <c r="H14" s="746">
        <v>34.498725</v>
      </c>
      <c r="I14" s="746">
        <f t="shared" si="0"/>
        <v>33.500692603561795</v>
      </c>
      <c r="J14" s="545"/>
      <c r="K14" s="545"/>
      <c r="L14" s="545"/>
    </row>
    <row r="15" spans="1:22" ht="15.75" x14ac:dyDescent="0.25">
      <c r="A15" s="667">
        <v>4</v>
      </c>
      <c r="B15" s="663" t="s">
        <v>953</v>
      </c>
      <c r="C15" s="746">
        <v>45.876151014269034</v>
      </c>
      <c r="D15" s="746">
        <v>1.6505600402765361</v>
      </c>
      <c r="E15" s="746">
        <v>44.2380582319282</v>
      </c>
      <c r="F15" s="746">
        <v>0</v>
      </c>
      <c r="G15" s="746">
        <v>150</v>
      </c>
      <c r="H15" s="746">
        <v>23.2788</v>
      </c>
      <c r="I15" s="746">
        <f t="shared" si="0"/>
        <v>22.609818272204738</v>
      </c>
      <c r="J15" s="545"/>
      <c r="K15" s="545"/>
      <c r="L15" s="545"/>
    </row>
    <row r="16" spans="1:22" ht="15.75" customHeight="1" x14ac:dyDescent="0.25">
      <c r="A16" s="667">
        <v>5</v>
      </c>
      <c r="B16" s="661" t="s">
        <v>954</v>
      </c>
      <c r="C16" s="746">
        <v>134.71611323281317</v>
      </c>
      <c r="D16" s="746">
        <v>4.5770798445605081</v>
      </c>
      <c r="E16" s="746">
        <v>129.90582536269426</v>
      </c>
      <c r="F16" s="746">
        <v>0</v>
      </c>
      <c r="G16" s="746">
        <v>150</v>
      </c>
      <c r="H16" s="746">
        <v>68.358599999999996</v>
      </c>
      <c r="I16" s="746">
        <f t="shared" si="0"/>
        <v>66.124305207254764</v>
      </c>
      <c r="J16" s="545"/>
      <c r="K16" s="545"/>
      <c r="L16" s="545"/>
    </row>
    <row r="17" spans="1:12" ht="12.75" customHeight="1" x14ac:dyDescent="0.25">
      <c r="A17" s="667">
        <v>6</v>
      </c>
      <c r="B17" s="661" t="s">
        <v>955</v>
      </c>
      <c r="C17" s="746">
        <v>43.088853808784592</v>
      </c>
      <c r="D17" s="746">
        <v>1.5773721359198105</v>
      </c>
      <c r="E17" s="746">
        <v>41.550286625989422</v>
      </c>
      <c r="F17" s="746">
        <v>0</v>
      </c>
      <c r="G17" s="746">
        <v>150</v>
      </c>
      <c r="H17" s="746">
        <v>21.864450000000001</v>
      </c>
      <c r="I17" s="746">
        <f t="shared" si="0"/>
        <v>21.26320876190923</v>
      </c>
      <c r="J17" s="545"/>
      <c r="K17" s="545"/>
      <c r="L17" s="545"/>
    </row>
    <row r="18" spans="1:12" ht="12.75" customHeight="1" x14ac:dyDescent="0.25">
      <c r="A18" s="667">
        <v>7</v>
      </c>
      <c r="B18" s="661" t="s">
        <v>956</v>
      </c>
      <c r="C18" s="746">
        <v>79.385943173343065</v>
      </c>
      <c r="D18" s="746">
        <v>2.8185146914285251</v>
      </c>
      <c r="E18" s="746">
        <v>76.551321313040845</v>
      </c>
      <c r="F18" s="746">
        <v>0</v>
      </c>
      <c r="G18" s="746">
        <v>150</v>
      </c>
      <c r="H18" s="746">
        <v>40.282575000000001</v>
      </c>
      <c r="I18" s="746">
        <f t="shared" si="0"/>
        <v>39.087261004469362</v>
      </c>
      <c r="J18" s="545"/>
      <c r="K18" s="545"/>
      <c r="L18" s="545"/>
    </row>
    <row r="19" spans="1:12" ht="15.75" x14ac:dyDescent="0.25">
      <c r="A19" s="667">
        <v>8</v>
      </c>
      <c r="B19" s="663" t="s">
        <v>957</v>
      </c>
      <c r="C19" s="746">
        <v>27.243620506379507</v>
      </c>
      <c r="D19" s="746">
        <v>0.9811666332545117</v>
      </c>
      <c r="E19" s="746">
        <v>26.270836671431095</v>
      </c>
      <c r="F19" s="746">
        <v>0</v>
      </c>
      <c r="G19" s="746">
        <v>150</v>
      </c>
      <c r="H19" s="746">
        <v>13.824149999999998</v>
      </c>
      <c r="I19" s="746">
        <f t="shared" si="0"/>
        <v>13.427853304685607</v>
      </c>
      <c r="J19" s="545"/>
      <c r="K19" s="545"/>
      <c r="L19" s="545"/>
    </row>
    <row r="20" spans="1:12" ht="15.75" x14ac:dyDescent="0.25">
      <c r="A20" s="667">
        <v>9</v>
      </c>
      <c r="B20" s="663" t="s">
        <v>958</v>
      </c>
      <c r="C20" s="746">
        <v>36.824751419048859</v>
      </c>
      <c r="D20" s="746">
        <v>1.3483603270472995</v>
      </c>
      <c r="E20" s="746">
        <v>35.50985559240732</v>
      </c>
      <c r="F20" s="746">
        <v>0</v>
      </c>
      <c r="G20" s="746">
        <v>150</v>
      </c>
      <c r="H20" s="746">
        <v>18.685875000000003</v>
      </c>
      <c r="I20" s="746">
        <f t="shared" si="0"/>
        <v>18.172340919454619</v>
      </c>
      <c r="J20" s="545"/>
      <c r="K20" s="545"/>
      <c r="L20" s="545"/>
    </row>
    <row r="21" spans="1:12" ht="15.75" x14ac:dyDescent="0.25">
      <c r="A21" s="667">
        <v>10</v>
      </c>
      <c r="B21" s="661" t="s">
        <v>959</v>
      </c>
      <c r="C21" s="746">
        <v>120.45933486027029</v>
      </c>
      <c r="D21" s="746">
        <v>4.2901113536202837</v>
      </c>
      <c r="E21" s="746">
        <v>116.15811161818068</v>
      </c>
      <c r="F21" s="746">
        <v>0</v>
      </c>
      <c r="G21" s="746">
        <v>150</v>
      </c>
      <c r="H21" s="746">
        <v>61.124324999999999</v>
      </c>
      <c r="I21" s="746">
        <f t="shared" si="0"/>
        <v>59.323897971800974</v>
      </c>
      <c r="J21" s="545"/>
      <c r="K21" s="545"/>
      <c r="L21" s="545"/>
    </row>
    <row r="22" spans="1:12" ht="15.75" x14ac:dyDescent="0.25">
      <c r="A22" s="667">
        <v>11</v>
      </c>
      <c r="B22" s="661" t="s">
        <v>960</v>
      </c>
      <c r="C22" s="746">
        <v>13.659101327797016</v>
      </c>
      <c r="D22" s="746">
        <v>0.52488492107776619</v>
      </c>
      <c r="E22" s="746">
        <v>13.171377863564651</v>
      </c>
      <c r="F22" s="746">
        <v>0</v>
      </c>
      <c r="G22" s="746">
        <v>150</v>
      </c>
      <c r="H22" s="746">
        <v>6.9309975000000001</v>
      </c>
      <c r="I22" s="746">
        <f t="shared" si="0"/>
        <v>6.7652652846424175</v>
      </c>
      <c r="J22" s="545"/>
      <c r="K22" s="545"/>
      <c r="L22" s="545"/>
    </row>
    <row r="23" spans="1:12" ht="31.5" x14ac:dyDescent="0.25">
      <c r="A23" s="667">
        <v>12</v>
      </c>
      <c r="B23" s="663" t="s">
        <v>961</v>
      </c>
      <c r="C23" s="746">
        <v>22.484167896675157</v>
      </c>
      <c r="D23" s="746">
        <v>0.80626537895495654</v>
      </c>
      <c r="E23" s="746">
        <v>21.681329115866642</v>
      </c>
      <c r="F23" s="746">
        <v>0</v>
      </c>
      <c r="G23" s="746">
        <v>150</v>
      </c>
      <c r="H23" s="746">
        <v>11.409075000000003</v>
      </c>
      <c r="I23" s="746">
        <f t="shared" si="0"/>
        <v>11.078519494821597</v>
      </c>
      <c r="J23" s="545"/>
      <c r="K23" s="545"/>
      <c r="L23" s="545"/>
    </row>
    <row r="24" spans="1:12" ht="15.75" x14ac:dyDescent="0.25">
      <c r="A24" s="667">
        <v>13</v>
      </c>
      <c r="B24" s="662" t="s">
        <v>962</v>
      </c>
      <c r="C24" s="746">
        <v>45.125304169223909</v>
      </c>
      <c r="D24" s="746">
        <v>1.6190385171129962</v>
      </c>
      <c r="E24" s="746">
        <v>43.514021761561835</v>
      </c>
      <c r="F24" s="746">
        <v>0</v>
      </c>
      <c r="G24" s="746">
        <v>150</v>
      </c>
      <c r="H24" s="746">
        <v>22.8978</v>
      </c>
      <c r="I24" s="746">
        <f t="shared" si="0"/>
        <v>22.235260278674833</v>
      </c>
      <c r="J24" s="545"/>
      <c r="K24" s="545"/>
      <c r="L24" s="545"/>
    </row>
    <row r="25" spans="1:12" ht="15.75" x14ac:dyDescent="0.25">
      <c r="A25" s="667">
        <v>14</v>
      </c>
      <c r="B25" s="663" t="s">
        <v>963</v>
      </c>
      <c r="C25" s="746">
        <v>38.007778613486096</v>
      </c>
      <c r="D25" s="746">
        <v>1.3611389462961796</v>
      </c>
      <c r="E25" s="746">
        <v>36.650640613827086</v>
      </c>
      <c r="F25" s="746">
        <v>0</v>
      </c>
      <c r="G25" s="746">
        <v>150</v>
      </c>
      <c r="H25" s="746">
        <v>19.286175000000004</v>
      </c>
      <c r="I25" s="746">
        <f t="shared" si="0"/>
        <v>18.725604560123262</v>
      </c>
      <c r="J25" s="545"/>
      <c r="K25" s="545"/>
      <c r="L25" s="545"/>
    </row>
    <row r="26" spans="1:12" ht="15.75" x14ac:dyDescent="0.25">
      <c r="A26" s="667">
        <v>15</v>
      </c>
      <c r="B26" s="661" t="s">
        <v>964</v>
      </c>
      <c r="C26" s="746">
        <v>27.451285824743362</v>
      </c>
      <c r="D26" s="746">
        <v>0.89386232617246919</v>
      </c>
      <c r="E26" s="746">
        <v>26.47108691569581</v>
      </c>
      <c r="F26" s="746">
        <v>0</v>
      </c>
      <c r="G26" s="746">
        <v>150</v>
      </c>
      <c r="H26" s="746">
        <v>13.929525</v>
      </c>
      <c r="I26" s="746">
        <f t="shared" si="0"/>
        <v>13.435424241868281</v>
      </c>
      <c r="J26" s="545"/>
      <c r="K26" s="545"/>
      <c r="L26" s="545"/>
    </row>
    <row r="27" spans="1:12" ht="15.75" x14ac:dyDescent="0.25">
      <c r="A27" s="667">
        <v>16</v>
      </c>
      <c r="B27" s="661" t="s">
        <v>965</v>
      </c>
      <c r="C27" s="746">
        <v>18.451662144841944</v>
      </c>
      <c r="D27" s="746">
        <v>0.68053672532340614</v>
      </c>
      <c r="E27" s="746">
        <v>17.792811436720068</v>
      </c>
      <c r="F27" s="746">
        <v>0</v>
      </c>
      <c r="G27" s="746">
        <v>150</v>
      </c>
      <c r="H27" s="746">
        <v>9.3628724999999982</v>
      </c>
      <c r="I27" s="746">
        <f t="shared" si="0"/>
        <v>9.110475662043477</v>
      </c>
      <c r="J27" s="545"/>
      <c r="K27" s="545"/>
      <c r="L27" s="545"/>
    </row>
    <row r="28" spans="1:12" ht="15.75" x14ac:dyDescent="0.25">
      <c r="A28" s="667">
        <v>17</v>
      </c>
      <c r="B28" s="661" t="s">
        <v>966</v>
      </c>
      <c r="C28" s="746">
        <v>84.458889121303457</v>
      </c>
      <c r="D28" s="746">
        <v>3.0633499704832645</v>
      </c>
      <c r="E28" s="746">
        <v>81.443128347669685</v>
      </c>
      <c r="F28" s="746">
        <v>0</v>
      </c>
      <c r="G28" s="746">
        <v>150</v>
      </c>
      <c r="H28" s="746">
        <v>42.856724999999997</v>
      </c>
      <c r="I28" s="746">
        <f t="shared" si="0"/>
        <v>41.649753318152946</v>
      </c>
      <c r="J28" s="545"/>
      <c r="K28" s="545"/>
      <c r="L28" s="545"/>
    </row>
    <row r="29" spans="1:12" ht="15.75" x14ac:dyDescent="0.25">
      <c r="A29" s="667">
        <v>18</v>
      </c>
      <c r="B29" s="662" t="s">
        <v>967</v>
      </c>
      <c r="C29" s="746">
        <v>69.027523191105232</v>
      </c>
      <c r="D29" s="746">
        <v>2.4572929466860187</v>
      </c>
      <c r="E29" s="746">
        <v>66.562767865684748</v>
      </c>
      <c r="F29" s="746">
        <v>0</v>
      </c>
      <c r="G29" s="746">
        <v>150</v>
      </c>
      <c r="H29" s="746">
        <v>35.026432499999999</v>
      </c>
      <c r="I29" s="746">
        <f t="shared" si="0"/>
        <v>33.993628312370774</v>
      </c>
      <c r="J29" s="545"/>
      <c r="K29" s="545"/>
      <c r="L29" s="545"/>
    </row>
    <row r="30" spans="1:12" ht="15.75" x14ac:dyDescent="0.25">
      <c r="A30" s="667">
        <v>19</v>
      </c>
      <c r="B30" s="663" t="s">
        <v>968</v>
      </c>
      <c r="C30" s="746">
        <v>52.523214855877207</v>
      </c>
      <c r="D30" s="746">
        <v>1.8847069867643276</v>
      </c>
      <c r="E30" s="746">
        <v>50.647776370770018</v>
      </c>
      <c r="F30" s="746">
        <v>0</v>
      </c>
      <c r="G30" s="746">
        <v>150</v>
      </c>
      <c r="H30" s="746">
        <v>26.651700000000005</v>
      </c>
      <c r="I30" s="746">
        <f t="shared" si="0"/>
        <v>25.880783357534341</v>
      </c>
      <c r="J30" s="545"/>
      <c r="K30" s="545"/>
      <c r="L30" s="545"/>
    </row>
    <row r="31" spans="1:12" ht="15.75" x14ac:dyDescent="0.25">
      <c r="A31" s="667">
        <v>20</v>
      </c>
      <c r="B31" s="661" t="s">
        <v>969</v>
      </c>
      <c r="C31" s="746">
        <v>78.535032683790945</v>
      </c>
      <c r="D31" s="746">
        <v>2.7997926903806842</v>
      </c>
      <c r="E31" s="746">
        <v>75.730794155580384</v>
      </c>
      <c r="F31" s="746">
        <v>0</v>
      </c>
      <c r="G31" s="746">
        <v>150</v>
      </c>
      <c r="H31" s="746">
        <v>39.850800000000007</v>
      </c>
      <c r="I31" s="746">
        <f t="shared" si="0"/>
        <v>38.679786845961061</v>
      </c>
      <c r="J31" s="545"/>
      <c r="K31" s="545"/>
      <c r="L31" s="545"/>
    </row>
    <row r="32" spans="1:12" ht="16.5" customHeight="1" x14ac:dyDescent="0.25">
      <c r="A32" s="667">
        <v>21</v>
      </c>
      <c r="B32" s="663" t="s">
        <v>970</v>
      </c>
      <c r="C32" s="746">
        <v>28.505427497747668</v>
      </c>
      <c r="D32" s="746">
        <v>1.0243240856141422</v>
      </c>
      <c r="E32" s="746">
        <v>27.487588511493637</v>
      </c>
      <c r="F32" s="746">
        <v>0</v>
      </c>
      <c r="G32" s="746">
        <v>150</v>
      </c>
      <c r="H32" s="746">
        <v>14.464425</v>
      </c>
      <c r="I32" s="746">
        <f t="shared" si="0"/>
        <v>14.04748759710778</v>
      </c>
      <c r="J32" s="484"/>
      <c r="K32" s="545"/>
      <c r="L32" s="545"/>
    </row>
    <row r="33" spans="1:12" ht="15.75" customHeight="1" x14ac:dyDescent="0.25">
      <c r="A33" s="667">
        <v>22</v>
      </c>
      <c r="B33" s="661" t="s">
        <v>971</v>
      </c>
      <c r="C33" s="746">
        <v>30.397768473557264</v>
      </c>
      <c r="D33" s="746">
        <v>1.0946831353279862</v>
      </c>
      <c r="E33" s="746">
        <v>29.312359954426828</v>
      </c>
      <c r="F33" s="746">
        <v>0</v>
      </c>
      <c r="G33" s="746">
        <v>150</v>
      </c>
      <c r="H33" s="746">
        <v>15.42465</v>
      </c>
      <c r="I33" s="746">
        <f t="shared" si="0"/>
        <v>14.982393089754815</v>
      </c>
      <c r="J33" s="545"/>
      <c r="K33" s="545"/>
      <c r="L33" s="545"/>
    </row>
    <row r="34" spans="1:12" ht="12.75" customHeight="1" x14ac:dyDescent="0.25">
      <c r="A34" s="667">
        <v>23</v>
      </c>
      <c r="B34" s="661" t="s">
        <v>981</v>
      </c>
      <c r="C34" s="746">
        <v>50.114297162856438</v>
      </c>
      <c r="D34" s="746">
        <v>1.8919324110615412</v>
      </c>
      <c r="E34" s="746">
        <v>48.324873537299325</v>
      </c>
      <c r="F34" s="746">
        <v>0</v>
      </c>
      <c r="G34" s="746">
        <v>150</v>
      </c>
      <c r="H34" s="746">
        <v>25.429350000000003</v>
      </c>
      <c r="I34" s="746">
        <f t="shared" si="0"/>
        <v>24.787455948360861</v>
      </c>
      <c r="J34" s="545"/>
      <c r="K34" s="545"/>
      <c r="L34" s="545"/>
    </row>
    <row r="35" spans="1:12" ht="15.75" x14ac:dyDescent="0.25">
      <c r="A35" s="667">
        <v>24</v>
      </c>
      <c r="B35" s="661" t="s">
        <v>972</v>
      </c>
      <c r="C35" s="746">
        <v>26.460227111082627</v>
      </c>
      <c r="D35" s="746">
        <v>0.94725939622465927</v>
      </c>
      <c r="E35" s="746">
        <v>25.515415785557906</v>
      </c>
      <c r="F35" s="746">
        <v>0</v>
      </c>
      <c r="G35" s="746">
        <v>150</v>
      </c>
      <c r="H35" s="746">
        <v>13.426635000000003</v>
      </c>
      <c r="I35" s="746">
        <f t="shared" si="0"/>
        <v>13.036040181782562</v>
      </c>
      <c r="J35" s="34"/>
      <c r="K35" s="34"/>
      <c r="L35" s="34"/>
    </row>
    <row r="36" spans="1:12" ht="15.75" x14ac:dyDescent="0.25">
      <c r="A36" s="667">
        <v>25</v>
      </c>
      <c r="B36" s="661" t="s">
        <v>973</v>
      </c>
      <c r="C36" s="746">
        <v>84.249893562466099</v>
      </c>
      <c r="D36" s="746">
        <v>3.0315567100510732</v>
      </c>
      <c r="E36" s="746">
        <v>81.241595361626764</v>
      </c>
      <c r="F36" s="746">
        <v>0</v>
      </c>
      <c r="G36" s="746">
        <v>150</v>
      </c>
      <c r="H36" s="746">
        <v>42.750675000000001</v>
      </c>
      <c r="I36" s="746">
        <f t="shared" si="0"/>
        <v>41.522477071677841</v>
      </c>
      <c r="J36" s="545"/>
      <c r="K36" s="545"/>
      <c r="L36" s="545"/>
    </row>
    <row r="37" spans="1:12" ht="15.75" x14ac:dyDescent="0.25">
      <c r="A37" s="667">
        <v>26</v>
      </c>
      <c r="B37" s="661" t="s">
        <v>974</v>
      </c>
      <c r="C37" s="746">
        <v>56.580004886576717</v>
      </c>
      <c r="D37" s="746">
        <v>2.0150363613828119</v>
      </c>
      <c r="E37" s="746">
        <v>54.559711213712077</v>
      </c>
      <c r="F37" s="746">
        <v>0</v>
      </c>
      <c r="G37" s="746">
        <v>150</v>
      </c>
      <c r="H37" s="746">
        <v>28.710225000000001</v>
      </c>
      <c r="I37" s="746">
        <f t="shared" si="0"/>
        <v>27.864522575094888</v>
      </c>
      <c r="J37" s="545"/>
      <c r="K37" s="545"/>
      <c r="L37" s="545"/>
    </row>
    <row r="38" spans="1:12" ht="15.75" x14ac:dyDescent="0.25">
      <c r="A38" s="667">
        <v>27</v>
      </c>
      <c r="B38" s="661" t="s">
        <v>975</v>
      </c>
      <c r="C38" s="746">
        <v>3.6822534351593017</v>
      </c>
      <c r="D38" s="746">
        <v>0.11513299044083534</v>
      </c>
      <c r="E38" s="746">
        <v>3.5507717689443639</v>
      </c>
      <c r="F38" s="746">
        <v>0</v>
      </c>
      <c r="G38" s="746">
        <v>150</v>
      </c>
      <c r="H38" s="746">
        <v>1.8684750000000003</v>
      </c>
      <c r="I38" s="746">
        <f t="shared" si="0"/>
        <v>1.7974297593851987</v>
      </c>
      <c r="J38" s="545"/>
      <c r="K38" s="545"/>
      <c r="L38" s="545"/>
    </row>
    <row r="39" spans="1:12" ht="15.75" x14ac:dyDescent="0.25">
      <c r="A39" s="667">
        <v>28</v>
      </c>
      <c r="B39" s="661" t="s">
        <v>976</v>
      </c>
      <c r="C39" s="746">
        <v>55.110680381341751</v>
      </c>
      <c r="D39" s="746">
        <v>1.979466649678596</v>
      </c>
      <c r="E39" s="746">
        <v>53.142851656249064</v>
      </c>
      <c r="F39" s="746">
        <v>0</v>
      </c>
      <c r="G39" s="746">
        <v>150</v>
      </c>
      <c r="H39" s="746">
        <v>27.964649999999999</v>
      </c>
      <c r="I39" s="746">
        <f t="shared" si="0"/>
        <v>27.157668305927665</v>
      </c>
      <c r="J39" s="545"/>
      <c r="K39" s="545"/>
      <c r="L39" s="545"/>
    </row>
    <row r="40" spans="1:12" ht="15.75" x14ac:dyDescent="0.25">
      <c r="A40" s="667">
        <v>29</v>
      </c>
      <c r="B40" s="662" t="s">
        <v>977</v>
      </c>
      <c r="C40" s="746">
        <v>54.824427411893154</v>
      </c>
      <c r="D40" s="746">
        <v>1.9009924103032634</v>
      </c>
      <c r="E40" s="746">
        <v>52.866819878265105</v>
      </c>
      <c r="F40" s="746">
        <v>0</v>
      </c>
      <c r="G40" s="746">
        <v>150</v>
      </c>
      <c r="H40" s="746">
        <v>27.819397500000001</v>
      </c>
      <c r="I40" s="746">
        <f t="shared" si="0"/>
        <v>26.948414788568364</v>
      </c>
      <c r="J40" s="545"/>
      <c r="K40" s="545"/>
      <c r="L40" s="545"/>
    </row>
    <row r="41" spans="1:12" ht="15.75" x14ac:dyDescent="0.25">
      <c r="A41" s="667">
        <v>30</v>
      </c>
      <c r="B41" s="661" t="s">
        <v>978</v>
      </c>
      <c r="C41" s="746">
        <v>62.295161374246007</v>
      </c>
      <c r="D41" s="746">
        <v>2.2647350407841804</v>
      </c>
      <c r="E41" s="746">
        <v>60.070797473486977</v>
      </c>
      <c r="F41" s="746">
        <v>0</v>
      </c>
      <c r="G41" s="746">
        <v>150</v>
      </c>
      <c r="H41" s="746">
        <v>31.610250000000004</v>
      </c>
      <c r="I41" s="746">
        <f t="shared" si="0"/>
        <v>30.725282514271154</v>
      </c>
      <c r="J41" s="545"/>
      <c r="K41" s="545"/>
      <c r="L41" s="545"/>
    </row>
    <row r="42" spans="1:12" ht="15.75" x14ac:dyDescent="0.25">
      <c r="A42" s="667">
        <v>31</v>
      </c>
      <c r="B42" s="661" t="s">
        <v>979</v>
      </c>
      <c r="C42" s="746">
        <v>42.343032316639366</v>
      </c>
      <c r="D42" s="746">
        <v>1.4985613603886867</v>
      </c>
      <c r="E42" s="746">
        <v>40.831096069007394</v>
      </c>
      <c r="F42" s="746">
        <v>0</v>
      </c>
      <c r="G42" s="746">
        <v>150</v>
      </c>
      <c r="H42" s="746">
        <v>21.486000000000001</v>
      </c>
      <c r="I42" s="746">
        <f t="shared" si="0"/>
        <v>20.843657429396078</v>
      </c>
      <c r="J42" s="545"/>
      <c r="K42" s="545"/>
      <c r="L42" s="545"/>
    </row>
    <row r="43" spans="1:12" ht="15.75" x14ac:dyDescent="0.25">
      <c r="A43" s="667">
        <v>32</v>
      </c>
      <c r="B43" s="661" t="s">
        <v>980</v>
      </c>
      <c r="C43" s="746">
        <v>26.791634354381866</v>
      </c>
      <c r="D43" s="746">
        <v>0.96564277083002736</v>
      </c>
      <c r="E43" s="746">
        <v>25.834989520568818</v>
      </c>
      <c r="F43" s="746">
        <v>0</v>
      </c>
      <c r="G43" s="746">
        <v>150</v>
      </c>
      <c r="H43" s="746">
        <v>13.594799999999999</v>
      </c>
      <c r="I43" s="746">
        <f t="shared" si="0"/>
        <v>13.205832291398846</v>
      </c>
      <c r="J43" s="545"/>
      <c r="K43" s="545"/>
      <c r="L43" s="545"/>
    </row>
    <row r="44" spans="1:12" ht="15.75" x14ac:dyDescent="0.25">
      <c r="A44" s="667">
        <v>33</v>
      </c>
      <c r="B44" s="661" t="s">
        <v>982</v>
      </c>
      <c r="C44" s="746">
        <v>47.970540737554373</v>
      </c>
      <c r="D44" s="746">
        <v>1.6885823550208867</v>
      </c>
      <c r="E44" s="746">
        <v>46.257663898284797</v>
      </c>
      <c r="F44" s="746">
        <v>0</v>
      </c>
      <c r="G44" s="746">
        <v>150</v>
      </c>
      <c r="H44" s="746">
        <v>24.341550000000005</v>
      </c>
      <c r="I44" s="746">
        <f t="shared" si="0"/>
        <v>23.604696253305676</v>
      </c>
      <c r="J44" s="545"/>
      <c r="K44" s="545"/>
      <c r="L44" s="545"/>
    </row>
    <row r="45" spans="1:12" ht="15" x14ac:dyDescent="0.25">
      <c r="A45" s="665" t="s">
        <v>19</v>
      </c>
      <c r="B45" s="614"/>
      <c r="C45" s="745">
        <f>SUM(C12:C44)</f>
        <v>1728.7999999999997</v>
      </c>
      <c r="D45" s="745">
        <f t="shared" ref="D45:I45" si="1">SUM(D12:D44)</f>
        <v>61.729999999999983</v>
      </c>
      <c r="E45" s="745">
        <f t="shared" si="1"/>
        <v>1667.0699999999997</v>
      </c>
      <c r="F45" s="745">
        <f t="shared" si="1"/>
        <v>0</v>
      </c>
      <c r="G45" s="745"/>
      <c r="H45" s="745">
        <f t="shared" si="1"/>
        <v>877.23988500000019</v>
      </c>
      <c r="I45" s="745">
        <f t="shared" si="1"/>
        <v>851.56011499999977</v>
      </c>
      <c r="J45" s="545"/>
      <c r="K45" s="545"/>
      <c r="L45" s="545"/>
    </row>
  </sheetData>
  <mergeCells count="3">
    <mergeCell ref="C3:F3"/>
    <mergeCell ref="D9:I9"/>
    <mergeCell ref="A5:I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T31"/>
  <sheetViews>
    <sheetView topLeftCell="A11" zoomScaleSheetLayoutView="81" workbookViewId="0">
      <selection activeCell="G25" sqref="G25"/>
    </sheetView>
  </sheetViews>
  <sheetFormatPr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30.28515625" style="15" customWidth="1"/>
    <col min="9" max="9" width="9.140625" style="15"/>
    <col min="10" max="10" width="11.5703125" style="15" bestFit="1" customWidth="1"/>
    <col min="11" max="16384" width="9.140625" style="15"/>
  </cols>
  <sheetData>
    <row r="1" spans="1:20" customFormat="1" ht="15" x14ac:dyDescent="0.2">
      <c r="D1" s="34"/>
      <c r="E1" s="34"/>
      <c r="F1" s="34"/>
      <c r="G1" s="15"/>
      <c r="H1" s="39" t="s">
        <v>70</v>
      </c>
      <c r="I1" s="34"/>
      <c r="J1" s="15"/>
      <c r="L1" s="15"/>
      <c r="M1" s="40"/>
      <c r="N1" s="40"/>
    </row>
    <row r="2" spans="1:20" customFormat="1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42"/>
      <c r="J2" s="42"/>
      <c r="K2" s="42"/>
      <c r="L2" s="42"/>
      <c r="M2" s="42"/>
      <c r="N2" s="42"/>
    </row>
    <row r="3" spans="1:20" customFormat="1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41"/>
      <c r="J3" s="41"/>
      <c r="K3" s="41"/>
      <c r="L3" s="41"/>
      <c r="M3" s="41"/>
      <c r="N3" s="41"/>
    </row>
    <row r="4" spans="1:20" customFormat="1" ht="10.5" customHeight="1" x14ac:dyDescent="0.2"/>
    <row r="5" spans="1:20" ht="19.5" customHeight="1" x14ac:dyDescent="0.25">
      <c r="A5" s="941" t="s">
        <v>819</v>
      </c>
      <c r="B5" s="940"/>
      <c r="C5" s="940"/>
      <c r="D5" s="940"/>
      <c r="E5" s="940"/>
      <c r="F5" s="940"/>
      <c r="G5" s="940"/>
      <c r="H5" s="940"/>
    </row>
    <row r="7" spans="1:20" s="13" customFormat="1" ht="15.7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75" x14ac:dyDescent="0.25">
      <c r="A8" s="863" t="s">
        <v>166</v>
      </c>
      <c r="B8" s="863"/>
      <c r="C8" s="15"/>
      <c r="D8" s="15"/>
      <c r="E8" s="15"/>
      <c r="F8" s="15"/>
      <c r="G8" s="15"/>
      <c r="H8" s="32" t="s">
        <v>30</v>
      </c>
      <c r="I8" s="15"/>
    </row>
    <row r="9" spans="1:20" s="13" customFormat="1" ht="15.75" x14ac:dyDescent="0.25">
      <c r="A9" s="14"/>
      <c r="B9" s="15"/>
      <c r="C9" s="15"/>
      <c r="D9" s="97"/>
      <c r="E9" s="97"/>
      <c r="G9" s="935" t="s">
        <v>1085</v>
      </c>
      <c r="H9" s="935"/>
      <c r="J9" s="97"/>
      <c r="K9" s="97"/>
      <c r="L9" s="97"/>
      <c r="S9" s="116"/>
      <c r="T9" s="114"/>
    </row>
    <row r="10" spans="1:20" s="35" customFormat="1" ht="55.5" customHeight="1" x14ac:dyDescent="0.2">
      <c r="A10" s="37"/>
      <c r="B10" s="5" t="s">
        <v>31</v>
      </c>
      <c r="C10" s="339" t="s">
        <v>855</v>
      </c>
      <c r="D10" s="339" t="s">
        <v>827</v>
      </c>
      <c r="E10" s="5" t="s">
        <v>229</v>
      </c>
      <c r="F10" s="5" t="s">
        <v>230</v>
      </c>
      <c r="G10" s="5" t="s">
        <v>76</v>
      </c>
      <c r="H10" s="650" t="s">
        <v>1099</v>
      </c>
    </row>
    <row r="11" spans="1:20" s="35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29" t="s">
        <v>32</v>
      </c>
      <c r="B12" s="29" t="s">
        <v>33</v>
      </c>
      <c r="C12" s="1008">
        <v>1213.98</v>
      </c>
      <c r="D12" s="1011">
        <v>0</v>
      </c>
      <c r="E12" s="1008">
        <v>1213.98</v>
      </c>
      <c r="F12" s="1011">
        <v>0</v>
      </c>
      <c r="G12" s="789"/>
      <c r="H12" s="1011">
        <f>E25-G25</f>
        <v>310.58600000000001</v>
      </c>
    </row>
    <row r="13" spans="1:20" ht="20.25" customHeight="1" x14ac:dyDescent="0.2">
      <c r="A13" s="18"/>
      <c r="B13" s="18" t="s">
        <v>34</v>
      </c>
      <c r="C13" s="1009"/>
      <c r="D13" s="1012"/>
      <c r="E13" s="1009"/>
      <c r="F13" s="1012"/>
      <c r="G13" s="789"/>
      <c r="H13" s="1012"/>
    </row>
    <row r="14" spans="1:20" ht="17.25" customHeight="1" x14ac:dyDescent="0.2">
      <c r="A14" s="18"/>
      <c r="B14" s="18" t="s">
        <v>194</v>
      </c>
      <c r="C14" s="1009"/>
      <c r="D14" s="1012"/>
      <c r="E14" s="1009"/>
      <c r="F14" s="1012"/>
      <c r="G14" s="789"/>
      <c r="H14" s="1012"/>
    </row>
    <row r="15" spans="1:20" s="35" customFormat="1" ht="41.25" customHeight="1" x14ac:dyDescent="0.2">
      <c r="A15" s="36"/>
      <c r="B15" s="36" t="s">
        <v>1094</v>
      </c>
      <c r="C15" s="1009"/>
      <c r="D15" s="1012"/>
      <c r="E15" s="1009"/>
      <c r="F15" s="1012"/>
      <c r="G15" s="795">
        <f>97.55+450</f>
        <v>547.54999999999995</v>
      </c>
      <c r="H15" s="1012"/>
    </row>
    <row r="16" spans="1:20" s="35" customFormat="1" x14ac:dyDescent="0.2">
      <c r="A16" s="36"/>
      <c r="B16" s="37" t="s">
        <v>35</v>
      </c>
      <c r="C16" s="1009"/>
      <c r="D16" s="1012"/>
      <c r="E16" s="1009"/>
      <c r="F16" s="1012"/>
      <c r="G16" s="102"/>
      <c r="H16" s="1012"/>
    </row>
    <row r="17" spans="1:10" s="35" customFormat="1" ht="40.5" customHeight="1" x14ac:dyDescent="0.2">
      <c r="A17" s="37" t="s">
        <v>36</v>
      </c>
      <c r="B17" s="37" t="s">
        <v>228</v>
      </c>
      <c r="C17" s="1009"/>
      <c r="D17" s="1012"/>
      <c r="E17" s="1009"/>
      <c r="F17" s="1012"/>
      <c r="G17" s="102"/>
      <c r="H17" s="1012"/>
    </row>
    <row r="18" spans="1:10" ht="28.5" customHeight="1" x14ac:dyDescent="0.2">
      <c r="A18" s="18"/>
      <c r="B18" s="145" t="s">
        <v>196</v>
      </c>
      <c r="C18" s="1009"/>
      <c r="D18" s="1012"/>
      <c r="E18" s="1009"/>
      <c r="F18" s="1012"/>
      <c r="G18" s="789">
        <v>325.86399999999998</v>
      </c>
      <c r="H18" s="1012"/>
    </row>
    <row r="19" spans="1:10" ht="19.5" customHeight="1" x14ac:dyDescent="0.2">
      <c r="A19" s="18"/>
      <c r="B19" s="36" t="s">
        <v>37</v>
      </c>
      <c r="C19" s="1009"/>
      <c r="D19" s="1012"/>
      <c r="E19" s="1009"/>
      <c r="F19" s="1012"/>
      <c r="G19" s="789"/>
      <c r="H19" s="1012"/>
    </row>
    <row r="20" spans="1:10" ht="21.75" customHeight="1" x14ac:dyDescent="0.2">
      <c r="A20" s="18"/>
      <c r="B20" s="36" t="s">
        <v>197</v>
      </c>
      <c r="C20" s="1009"/>
      <c r="D20" s="1012"/>
      <c r="E20" s="1009"/>
      <c r="F20" s="1012"/>
      <c r="G20" s="789">
        <v>2.4500000000000002</v>
      </c>
      <c r="H20" s="1012"/>
    </row>
    <row r="21" spans="1:10" s="35" customFormat="1" ht="27.75" customHeight="1" x14ac:dyDescent="0.2">
      <c r="A21" s="36"/>
      <c r="B21" s="36" t="s">
        <v>38</v>
      </c>
      <c r="C21" s="1009"/>
      <c r="D21" s="1012"/>
      <c r="E21" s="1009"/>
      <c r="F21" s="1012"/>
      <c r="G21" s="102">
        <v>0.63</v>
      </c>
      <c r="H21" s="1012"/>
    </row>
    <row r="22" spans="1:10" s="35" customFormat="1" ht="19.5" customHeight="1" x14ac:dyDescent="0.2">
      <c r="A22" s="36"/>
      <c r="B22" s="36" t="s">
        <v>195</v>
      </c>
      <c r="C22" s="1009"/>
      <c r="D22" s="1012"/>
      <c r="E22" s="1009"/>
      <c r="F22" s="1012"/>
      <c r="G22" s="102"/>
      <c r="H22" s="1012"/>
    </row>
    <row r="23" spans="1:10" s="35" customFormat="1" ht="27.75" customHeight="1" x14ac:dyDescent="0.2">
      <c r="A23" s="36"/>
      <c r="B23" s="36" t="s">
        <v>198</v>
      </c>
      <c r="C23" s="1009"/>
      <c r="D23" s="1012"/>
      <c r="E23" s="1009"/>
      <c r="F23" s="1012"/>
      <c r="G23" s="102"/>
      <c r="H23" s="1012"/>
    </row>
    <row r="24" spans="1:10" s="35" customFormat="1" ht="18.75" customHeight="1" x14ac:dyDescent="0.2">
      <c r="A24" s="37"/>
      <c r="B24" s="36" t="s">
        <v>199</v>
      </c>
      <c r="C24" s="1010"/>
      <c r="D24" s="1013"/>
      <c r="E24" s="1010"/>
      <c r="F24" s="1013"/>
      <c r="G24" s="102">
        <v>26.9</v>
      </c>
      <c r="H24" s="1013"/>
      <c r="J24" s="35">
        <f>G25/E25*100</f>
        <v>74.415888235391023</v>
      </c>
    </row>
    <row r="25" spans="1:10" x14ac:dyDescent="0.2">
      <c r="A25" s="18"/>
      <c r="B25" s="29" t="s">
        <v>39</v>
      </c>
      <c r="C25" s="102">
        <f>C12</f>
        <v>1213.98</v>
      </c>
      <c r="D25" s="102">
        <f t="shared" ref="D25:F25" si="0">D12</f>
        <v>0</v>
      </c>
      <c r="E25" s="102">
        <f t="shared" si="0"/>
        <v>1213.98</v>
      </c>
      <c r="F25" s="102">
        <f t="shared" si="0"/>
        <v>0</v>
      </c>
      <c r="G25" s="102">
        <f>SUM(G12:G24)</f>
        <v>903.39400000000001</v>
      </c>
      <c r="H25" s="668"/>
    </row>
    <row r="26" spans="1:10" s="35" customFormat="1" ht="24" customHeight="1" x14ac:dyDescent="0.2">
      <c r="B26" s="1014"/>
      <c r="C26" s="1014"/>
      <c r="D26" s="1014"/>
      <c r="E26" s="1014"/>
      <c r="F26" s="1014"/>
      <c r="G26" s="1014"/>
      <c r="H26" s="1014"/>
    </row>
    <row r="27" spans="1:10" s="35" customFormat="1" ht="15.75" customHeight="1" x14ac:dyDescent="0.2"/>
    <row r="28" spans="1:10" ht="13.15" customHeight="1" x14ac:dyDescent="0.2">
      <c r="B28" s="14" t="s">
        <v>12</v>
      </c>
      <c r="C28" s="14"/>
      <c r="D28" s="14"/>
      <c r="E28" s="14"/>
      <c r="F28" s="14"/>
      <c r="G28" s="864" t="s">
        <v>13</v>
      </c>
      <c r="H28" s="864"/>
    </row>
    <row r="29" spans="1:10" ht="13.9" customHeight="1" x14ac:dyDescent="0.2">
      <c r="B29" s="865" t="s">
        <v>14</v>
      </c>
      <c r="C29" s="865"/>
      <c r="D29" s="865"/>
      <c r="E29" s="865"/>
      <c r="F29" s="865"/>
      <c r="G29" s="865"/>
      <c r="H29" s="865"/>
    </row>
    <row r="30" spans="1:10" ht="12.6" customHeight="1" x14ac:dyDescent="0.2">
      <c r="B30" s="865" t="s">
        <v>20</v>
      </c>
      <c r="C30" s="865"/>
      <c r="D30" s="865"/>
      <c r="E30" s="865"/>
      <c r="F30" s="865"/>
      <c r="G30" s="865"/>
      <c r="H30" s="865"/>
    </row>
    <row r="31" spans="1:10" x14ac:dyDescent="0.2">
      <c r="B31" s="14"/>
      <c r="C31" s="14"/>
      <c r="D31" s="14"/>
      <c r="E31" s="14"/>
      <c r="F31" s="14"/>
      <c r="G31" s="863" t="s">
        <v>87</v>
      </c>
      <c r="H31" s="863"/>
      <c r="I31" s="863"/>
      <c r="J31" s="863"/>
    </row>
  </sheetData>
  <mergeCells count="15">
    <mergeCell ref="G28:H28"/>
    <mergeCell ref="G31:J31"/>
    <mergeCell ref="B30:H30"/>
    <mergeCell ref="B29:H29"/>
    <mergeCell ref="C12:C24"/>
    <mergeCell ref="D12:D24"/>
    <mergeCell ref="E12:E24"/>
    <mergeCell ref="F12:F24"/>
    <mergeCell ref="H12:H24"/>
    <mergeCell ref="B26:H26"/>
    <mergeCell ref="A2:H2"/>
    <mergeCell ref="A3:H3"/>
    <mergeCell ref="A5:H5"/>
    <mergeCell ref="A8:B8"/>
    <mergeCell ref="G9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zoomScaleSheetLayoutView="90" workbookViewId="0">
      <selection activeCell="A3" sqref="A3:H22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797"/>
      <c r="C4" s="797"/>
      <c r="D4" s="797"/>
      <c r="E4" s="797"/>
      <c r="F4" s="797"/>
      <c r="G4" s="797"/>
      <c r="H4" s="797"/>
    </row>
    <row r="5" spans="2:8" ht="12.75" customHeight="1" x14ac:dyDescent="0.2">
      <c r="B5" s="797"/>
      <c r="C5" s="797"/>
      <c r="D5" s="797"/>
      <c r="E5" s="797"/>
      <c r="F5" s="797"/>
      <c r="G5" s="797"/>
      <c r="H5" s="797"/>
    </row>
    <row r="6" spans="2:8" ht="12.75" customHeight="1" x14ac:dyDescent="0.2">
      <c r="B6" s="797"/>
      <c r="C6" s="797"/>
      <c r="D6" s="797"/>
      <c r="E6" s="797"/>
      <c r="F6" s="797"/>
      <c r="G6" s="797"/>
      <c r="H6" s="797"/>
    </row>
    <row r="7" spans="2:8" ht="12.75" customHeight="1" x14ac:dyDescent="0.2">
      <c r="B7" s="797"/>
      <c r="C7" s="797"/>
      <c r="D7" s="797"/>
      <c r="E7" s="797"/>
      <c r="F7" s="797"/>
      <c r="G7" s="797"/>
      <c r="H7" s="797"/>
    </row>
    <row r="8" spans="2:8" ht="12.75" customHeight="1" x14ac:dyDescent="0.2">
      <c r="B8" s="797"/>
      <c r="C8" s="797"/>
      <c r="D8" s="797"/>
      <c r="E8" s="797"/>
      <c r="F8" s="797"/>
      <c r="G8" s="797"/>
      <c r="H8" s="797"/>
    </row>
    <row r="9" spans="2:8" ht="12.75" customHeight="1" x14ac:dyDescent="0.2">
      <c r="B9" s="797"/>
      <c r="C9" s="797"/>
      <c r="D9" s="797"/>
      <c r="E9" s="797"/>
      <c r="F9" s="797"/>
      <c r="G9" s="797"/>
      <c r="H9" s="797"/>
    </row>
    <row r="10" spans="2:8" ht="12.75" customHeight="1" x14ac:dyDescent="0.2">
      <c r="B10" s="797"/>
      <c r="C10" s="797"/>
      <c r="D10" s="797"/>
      <c r="E10" s="797"/>
      <c r="F10" s="797"/>
      <c r="G10" s="797"/>
      <c r="H10" s="797"/>
    </row>
    <row r="11" spans="2:8" ht="12.75" customHeight="1" x14ac:dyDescent="0.2">
      <c r="B11" s="797"/>
      <c r="C11" s="797"/>
      <c r="D11" s="797"/>
      <c r="E11" s="797"/>
      <c r="F11" s="797"/>
      <c r="G11" s="797"/>
      <c r="H11" s="797"/>
    </row>
    <row r="12" spans="2:8" ht="12.75" customHeight="1" x14ac:dyDescent="0.2">
      <c r="B12" s="797"/>
      <c r="C12" s="797"/>
      <c r="D12" s="797"/>
      <c r="E12" s="797"/>
      <c r="F12" s="797"/>
      <c r="G12" s="797"/>
      <c r="H12" s="797"/>
    </row>
    <row r="13" spans="2:8" ht="12.75" customHeight="1" x14ac:dyDescent="0.2">
      <c r="B13" s="797"/>
      <c r="C13" s="797"/>
      <c r="D13" s="797"/>
      <c r="E13" s="797"/>
      <c r="F13" s="797"/>
      <c r="G13" s="797"/>
      <c r="H13" s="797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R52"/>
  <sheetViews>
    <sheetView topLeftCell="A26" zoomScaleSheetLayoutView="85" workbookViewId="0">
      <selection activeCell="F49" sqref="F49"/>
    </sheetView>
  </sheetViews>
  <sheetFormatPr defaultRowHeight="12.75" x14ac:dyDescent="0.2"/>
  <cols>
    <col min="1" max="1" width="9.140625" style="15"/>
    <col min="2" max="2" width="21.8554687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15" x14ac:dyDescent="0.2">
      <c r="E1" s="39" t="s">
        <v>511</v>
      </c>
      <c r="F1" s="40"/>
    </row>
    <row r="2" spans="1:18" customFormat="1" ht="15" x14ac:dyDescent="0.2">
      <c r="D2" s="42" t="s">
        <v>0</v>
      </c>
      <c r="E2" s="42"/>
      <c r="F2" s="42"/>
    </row>
    <row r="3" spans="1:18" customFormat="1" ht="20.25" x14ac:dyDescent="0.3">
      <c r="B3" s="154"/>
      <c r="C3" s="932" t="s">
        <v>745</v>
      </c>
      <c r="D3" s="932"/>
      <c r="E3" s="932"/>
      <c r="F3" s="41"/>
    </row>
    <row r="4" spans="1:18" customFormat="1" ht="10.5" customHeight="1" x14ac:dyDescent="0.2"/>
    <row r="5" spans="1:18" ht="30.75" customHeight="1" x14ac:dyDescent="0.2">
      <c r="A5" s="1007" t="s">
        <v>820</v>
      </c>
      <c r="B5" s="1007"/>
      <c r="C5" s="1007"/>
      <c r="D5" s="1007"/>
      <c r="E5" s="1007"/>
    </row>
    <row r="7" spans="1:18" ht="0.75" customHeight="1" x14ac:dyDescent="0.2"/>
    <row r="8" spans="1:18" x14ac:dyDescent="0.2">
      <c r="A8" s="14" t="s">
        <v>984</v>
      </c>
    </row>
    <row r="9" spans="1:18" x14ac:dyDescent="0.2">
      <c r="D9" s="942" t="s">
        <v>1085</v>
      </c>
      <c r="E9" s="942"/>
      <c r="Q9" s="18"/>
      <c r="R9" s="21"/>
    </row>
    <row r="10" spans="1:18" ht="26.25" customHeight="1" x14ac:dyDescent="0.2">
      <c r="A10" s="939" t="s">
        <v>2</v>
      </c>
      <c r="B10" s="939" t="s">
        <v>3</v>
      </c>
      <c r="C10" s="1015" t="s">
        <v>507</v>
      </c>
      <c r="D10" s="1016"/>
      <c r="E10" s="1017"/>
      <c r="Q10" s="21"/>
      <c r="R10" s="21"/>
    </row>
    <row r="11" spans="1:18" ht="56.25" customHeight="1" x14ac:dyDescent="0.2">
      <c r="A11" s="939"/>
      <c r="B11" s="939"/>
      <c r="C11" s="5" t="s">
        <v>509</v>
      </c>
      <c r="D11" s="5" t="s">
        <v>510</v>
      </c>
      <c r="E11" s="5" t="s">
        <v>508</v>
      </c>
    </row>
    <row r="12" spans="1:18" s="109" customFormat="1" ht="15.75" customHeight="1" x14ac:dyDescent="0.2">
      <c r="A12" s="63">
        <v>1</v>
      </c>
      <c r="B12" s="62">
        <v>2</v>
      </c>
      <c r="C12" s="63">
        <v>3</v>
      </c>
      <c r="D12" s="62">
        <v>4</v>
      </c>
      <c r="E12" s="63">
        <v>5</v>
      </c>
    </row>
    <row r="13" spans="1:18" ht="18" customHeight="1" x14ac:dyDescent="0.25">
      <c r="A13" s="347">
        <v>1</v>
      </c>
      <c r="B13" s="385" t="s">
        <v>950</v>
      </c>
      <c r="C13" s="18">
        <v>2</v>
      </c>
      <c r="D13" s="18">
        <v>2</v>
      </c>
      <c r="E13" s="389">
        <f>1434+183</f>
        <v>1617</v>
      </c>
    </row>
    <row r="14" spans="1:18" ht="74.25" hidden="1" customHeight="1" x14ac:dyDescent="0.25">
      <c r="A14" s="347">
        <v>2</v>
      </c>
      <c r="B14" s="385" t="s">
        <v>951</v>
      </c>
      <c r="C14" s="18">
        <v>0</v>
      </c>
      <c r="D14" s="18">
        <v>1</v>
      </c>
      <c r="E14" s="389">
        <v>3182</v>
      </c>
    </row>
    <row r="15" spans="1:18" ht="14.25" customHeight="1" x14ac:dyDescent="0.25">
      <c r="A15" s="347">
        <v>3</v>
      </c>
      <c r="B15" s="385" t="s">
        <v>952</v>
      </c>
      <c r="C15" s="18">
        <v>1</v>
      </c>
      <c r="D15" s="18">
        <v>2</v>
      </c>
      <c r="E15" s="389">
        <v>899</v>
      </c>
    </row>
    <row r="16" spans="1:18" ht="15.75" x14ac:dyDescent="0.25">
      <c r="A16" s="347">
        <v>4</v>
      </c>
      <c r="B16" s="385" t="s">
        <v>953</v>
      </c>
      <c r="C16" s="18">
        <v>1</v>
      </c>
      <c r="D16" s="18">
        <v>1</v>
      </c>
      <c r="E16" s="389">
        <v>748</v>
      </c>
    </row>
    <row r="17" spans="1:5" ht="15.75" customHeight="1" x14ac:dyDescent="0.25">
      <c r="A17" s="347">
        <v>5</v>
      </c>
      <c r="B17" s="385" t="s">
        <v>954</v>
      </c>
      <c r="C17" s="18">
        <v>2</v>
      </c>
      <c r="D17" s="18">
        <v>2</v>
      </c>
      <c r="E17" s="389">
        <v>4213</v>
      </c>
    </row>
    <row r="18" spans="1:5" ht="12.75" customHeight="1" x14ac:dyDescent="0.25">
      <c r="A18" s="347">
        <v>6</v>
      </c>
      <c r="B18" s="385" t="s">
        <v>955</v>
      </c>
      <c r="C18" s="18">
        <v>1</v>
      </c>
      <c r="D18" s="18">
        <v>1</v>
      </c>
      <c r="E18" s="389">
        <v>2348</v>
      </c>
    </row>
    <row r="19" spans="1:5" ht="12.75" customHeight="1" x14ac:dyDescent="0.25">
      <c r="A19" s="347">
        <v>7</v>
      </c>
      <c r="B19" s="385" t="s">
        <v>956</v>
      </c>
      <c r="C19" s="18">
        <v>1</v>
      </c>
      <c r="D19" s="18">
        <v>2</v>
      </c>
      <c r="E19" s="389">
        <f>3102+53</f>
        <v>3155</v>
      </c>
    </row>
    <row r="20" spans="1:5" ht="15.75" x14ac:dyDescent="0.25">
      <c r="A20" s="347">
        <v>8</v>
      </c>
      <c r="B20" s="385" t="s">
        <v>957</v>
      </c>
      <c r="C20" s="18">
        <v>1</v>
      </c>
      <c r="D20" s="18">
        <v>2</v>
      </c>
      <c r="E20" s="389">
        <v>898</v>
      </c>
    </row>
    <row r="21" spans="1:5" ht="15.75" x14ac:dyDescent="0.25">
      <c r="A21" s="347">
        <v>9</v>
      </c>
      <c r="B21" s="386" t="s">
        <v>958</v>
      </c>
      <c r="C21" s="18">
        <v>0</v>
      </c>
      <c r="D21" s="18">
        <v>1</v>
      </c>
      <c r="E21" s="389">
        <v>519</v>
      </c>
    </row>
    <row r="22" spans="1:5" ht="15.75" x14ac:dyDescent="0.25">
      <c r="A22" s="347">
        <v>10</v>
      </c>
      <c r="B22" s="385" t="s">
        <v>959</v>
      </c>
      <c r="C22" s="18">
        <v>1</v>
      </c>
      <c r="D22" s="18">
        <v>2</v>
      </c>
      <c r="E22" s="389">
        <v>2488</v>
      </c>
    </row>
    <row r="23" spans="1:5" ht="15.75" x14ac:dyDescent="0.25">
      <c r="A23" s="347">
        <v>11</v>
      </c>
      <c r="B23" s="387" t="s">
        <v>960</v>
      </c>
      <c r="C23" s="18">
        <v>0</v>
      </c>
      <c r="D23" s="18">
        <v>2</v>
      </c>
      <c r="E23" s="389">
        <v>763</v>
      </c>
    </row>
    <row r="24" spans="1:5" ht="18" customHeight="1" x14ac:dyDescent="0.25">
      <c r="A24" s="347">
        <v>12</v>
      </c>
      <c r="B24" s="386" t="s">
        <v>961</v>
      </c>
      <c r="C24" s="18">
        <v>1</v>
      </c>
      <c r="D24" s="18">
        <v>2</v>
      </c>
      <c r="E24" s="389">
        <v>857</v>
      </c>
    </row>
    <row r="25" spans="1:5" ht="15.75" x14ac:dyDescent="0.25">
      <c r="A25" s="347">
        <v>13</v>
      </c>
      <c r="B25" s="385" t="s">
        <v>962</v>
      </c>
      <c r="C25" s="18">
        <v>1</v>
      </c>
      <c r="D25" s="18">
        <v>2</v>
      </c>
      <c r="E25" s="389">
        <v>1054</v>
      </c>
    </row>
    <row r="26" spans="1:5" ht="15.75" x14ac:dyDescent="0.25">
      <c r="A26" s="347">
        <v>14</v>
      </c>
      <c r="B26" s="386" t="s">
        <v>963</v>
      </c>
      <c r="C26" s="18">
        <v>1</v>
      </c>
      <c r="D26" s="18">
        <v>2</v>
      </c>
      <c r="E26" s="389">
        <v>1897</v>
      </c>
    </row>
    <row r="27" spans="1:5" ht="15.75" x14ac:dyDescent="0.25">
      <c r="A27" s="347">
        <v>15</v>
      </c>
      <c r="B27" s="385" t="s">
        <v>964</v>
      </c>
      <c r="C27" s="18">
        <v>1</v>
      </c>
      <c r="D27" s="18">
        <v>1</v>
      </c>
      <c r="E27" s="389">
        <v>1037</v>
      </c>
    </row>
    <row r="28" spans="1:5" s="353" customFormat="1" ht="15.75" x14ac:dyDescent="0.25">
      <c r="A28" s="347">
        <v>16</v>
      </c>
      <c r="B28" s="385" t="s">
        <v>965</v>
      </c>
      <c r="C28" s="18">
        <v>1</v>
      </c>
      <c r="D28" s="18">
        <v>1</v>
      </c>
      <c r="E28" s="389">
        <v>1686</v>
      </c>
    </row>
    <row r="29" spans="1:5" s="353" customFormat="1" ht="15.75" x14ac:dyDescent="0.25">
      <c r="A29" s="347">
        <v>17</v>
      </c>
      <c r="B29" s="387" t="s">
        <v>966</v>
      </c>
      <c r="C29" s="136">
        <v>0</v>
      </c>
      <c r="D29" s="136">
        <v>1</v>
      </c>
      <c r="E29" s="389">
        <v>1750</v>
      </c>
    </row>
    <row r="30" spans="1:5" s="353" customFormat="1" ht="15.75" x14ac:dyDescent="0.25">
      <c r="A30" s="347">
        <v>18</v>
      </c>
      <c r="B30" s="385" t="s">
        <v>967</v>
      </c>
      <c r="C30" s="18">
        <v>1</v>
      </c>
      <c r="D30" s="18">
        <v>2</v>
      </c>
      <c r="E30" s="389">
        <v>2063</v>
      </c>
    </row>
    <row r="31" spans="1:5" s="353" customFormat="1" ht="15.75" x14ac:dyDescent="0.25">
      <c r="A31" s="347">
        <v>19</v>
      </c>
      <c r="B31" s="386" t="s">
        <v>968</v>
      </c>
      <c r="C31" s="18">
        <v>1</v>
      </c>
      <c r="D31" s="18">
        <v>2</v>
      </c>
      <c r="E31" s="389">
        <v>1177</v>
      </c>
    </row>
    <row r="32" spans="1:5" s="353" customFormat="1" ht="15.75" x14ac:dyDescent="0.25">
      <c r="A32" s="347">
        <v>20</v>
      </c>
      <c r="B32" s="387" t="s">
        <v>969</v>
      </c>
      <c r="C32" s="388">
        <v>4</v>
      </c>
      <c r="D32" s="388">
        <v>2</v>
      </c>
      <c r="E32" s="389">
        <v>1312</v>
      </c>
    </row>
    <row r="33" spans="1:5" s="353" customFormat="1" ht="15.75" x14ac:dyDescent="0.25">
      <c r="A33" s="347">
        <v>21</v>
      </c>
      <c r="B33" s="386" t="s">
        <v>970</v>
      </c>
      <c r="C33" s="18">
        <v>1</v>
      </c>
      <c r="D33" s="18">
        <v>1</v>
      </c>
      <c r="E33" s="389">
        <v>1214</v>
      </c>
    </row>
    <row r="34" spans="1:5" s="353" customFormat="1" ht="15.75" x14ac:dyDescent="0.25">
      <c r="A34" s="347">
        <v>22</v>
      </c>
      <c r="B34" s="385" t="s">
        <v>971</v>
      </c>
      <c r="C34" s="18">
        <v>1</v>
      </c>
      <c r="D34" s="36">
        <v>1</v>
      </c>
      <c r="E34" s="390">
        <v>1119</v>
      </c>
    </row>
    <row r="35" spans="1:5" s="353" customFormat="1" ht="15.75" x14ac:dyDescent="0.25">
      <c r="A35" s="347">
        <v>23</v>
      </c>
      <c r="B35" s="385" t="s">
        <v>972</v>
      </c>
      <c r="C35" s="18">
        <v>1</v>
      </c>
      <c r="D35" s="36">
        <v>1</v>
      </c>
      <c r="E35" s="390">
        <v>1626</v>
      </c>
    </row>
    <row r="36" spans="1:5" s="353" customFormat="1" ht="15.75" x14ac:dyDescent="0.25">
      <c r="A36" s="347">
        <v>24</v>
      </c>
      <c r="B36" s="385" t="s">
        <v>973</v>
      </c>
      <c r="C36" s="18">
        <v>0</v>
      </c>
      <c r="D36" s="18">
        <v>1</v>
      </c>
      <c r="E36" s="389">
        <v>1914</v>
      </c>
    </row>
    <row r="37" spans="1:5" s="353" customFormat="1" ht="15.75" x14ac:dyDescent="0.25">
      <c r="A37" s="347">
        <v>25</v>
      </c>
      <c r="B37" s="385" t="s">
        <v>974</v>
      </c>
      <c r="C37" s="18">
        <v>1</v>
      </c>
      <c r="D37" s="18">
        <v>1</v>
      </c>
      <c r="E37" s="389">
        <v>678</v>
      </c>
    </row>
    <row r="38" spans="1:5" s="353" customFormat="1" ht="15.75" x14ac:dyDescent="0.25">
      <c r="A38" s="347">
        <v>26</v>
      </c>
      <c r="B38" s="385" t="s">
        <v>975</v>
      </c>
      <c r="C38" s="18">
        <v>1</v>
      </c>
      <c r="D38" s="18">
        <v>1</v>
      </c>
      <c r="E38" s="389">
        <v>1162</v>
      </c>
    </row>
    <row r="39" spans="1:5" s="353" customFormat="1" ht="15.75" x14ac:dyDescent="0.25">
      <c r="A39" s="347">
        <v>27</v>
      </c>
      <c r="B39" s="385" t="s">
        <v>976</v>
      </c>
      <c r="C39" s="18">
        <v>2</v>
      </c>
      <c r="D39" s="18">
        <v>2</v>
      </c>
      <c r="E39" s="389">
        <f>2895+115</f>
        <v>3010</v>
      </c>
    </row>
    <row r="40" spans="1:5" s="353" customFormat="1" ht="15.75" x14ac:dyDescent="0.25">
      <c r="A40" s="347">
        <v>28</v>
      </c>
      <c r="B40" s="387" t="s">
        <v>977</v>
      </c>
      <c r="C40" s="18">
        <v>1</v>
      </c>
      <c r="D40" s="18">
        <v>1</v>
      </c>
      <c r="E40" s="389">
        <v>5396</v>
      </c>
    </row>
    <row r="41" spans="1:5" s="353" customFormat="1" ht="15.75" x14ac:dyDescent="0.25">
      <c r="A41" s="347">
        <v>29</v>
      </c>
      <c r="B41" s="385" t="s">
        <v>978</v>
      </c>
      <c r="C41" s="18">
        <v>1</v>
      </c>
      <c r="D41" s="18">
        <v>1</v>
      </c>
      <c r="E41" s="389">
        <f>2461+532</f>
        <v>2993</v>
      </c>
    </row>
    <row r="42" spans="1:5" s="353" customFormat="1" ht="15.75" x14ac:dyDescent="0.25">
      <c r="A42" s="347">
        <v>30</v>
      </c>
      <c r="B42" s="385" t="s">
        <v>979</v>
      </c>
      <c r="C42" s="18">
        <v>0</v>
      </c>
      <c r="D42" s="18">
        <v>1</v>
      </c>
      <c r="E42" s="389">
        <v>2183</v>
      </c>
    </row>
    <row r="43" spans="1:5" s="353" customFormat="1" ht="15.75" x14ac:dyDescent="0.25">
      <c r="A43" s="347">
        <v>31</v>
      </c>
      <c r="B43" s="385" t="s">
        <v>980</v>
      </c>
      <c r="C43" s="18">
        <v>1</v>
      </c>
      <c r="D43" s="18">
        <v>2</v>
      </c>
      <c r="E43" s="389">
        <v>1672</v>
      </c>
    </row>
    <row r="44" spans="1:5" s="353" customFormat="1" ht="15.75" x14ac:dyDescent="0.25">
      <c r="A44" s="347">
        <v>32</v>
      </c>
      <c r="B44" s="385" t="s">
        <v>981</v>
      </c>
      <c r="C44" s="18">
        <v>2</v>
      </c>
      <c r="D44" s="18">
        <v>1</v>
      </c>
      <c r="E44" s="389">
        <f>2300+120</f>
        <v>2420</v>
      </c>
    </row>
    <row r="45" spans="1:5" s="353" customFormat="1" ht="15.75" x14ac:dyDescent="0.25">
      <c r="A45" s="347">
        <v>33</v>
      </c>
      <c r="B45" s="385" t="s">
        <v>982</v>
      </c>
      <c r="C45" s="18">
        <v>1</v>
      </c>
      <c r="D45" s="18">
        <v>1</v>
      </c>
      <c r="E45" s="389">
        <v>1672</v>
      </c>
    </row>
    <row r="46" spans="1:5" x14ac:dyDescent="0.2">
      <c r="A46" s="875" t="s">
        <v>19</v>
      </c>
      <c r="B46" s="877"/>
      <c r="C46" s="29">
        <f>SUM(C13:C45)</f>
        <v>34</v>
      </c>
      <c r="D46" s="29">
        <f>SUM(D13:D45)</f>
        <v>48</v>
      </c>
      <c r="E46" s="29">
        <f>SUM(E13:E45)</f>
        <v>60722</v>
      </c>
    </row>
    <row r="47" spans="1:5" x14ac:dyDescent="0.2">
      <c r="E47" s="30"/>
    </row>
    <row r="48" spans="1:5" x14ac:dyDescent="0.2">
      <c r="E48" s="11"/>
    </row>
    <row r="49" spans="1:8" x14ac:dyDescent="0.2">
      <c r="A49" s="34" t="s">
        <v>12</v>
      </c>
      <c r="E49" s="34" t="s">
        <v>13</v>
      </c>
      <c r="F49" s="118"/>
    </row>
    <row r="50" spans="1:8" ht="12.75" customHeight="1" x14ac:dyDescent="0.2">
      <c r="D50" s="864" t="s">
        <v>14</v>
      </c>
      <c r="E50" s="864"/>
    </row>
    <row r="51" spans="1:8" ht="12.75" customHeight="1" x14ac:dyDescent="0.2">
      <c r="D51" s="864" t="s">
        <v>20</v>
      </c>
      <c r="E51" s="864"/>
    </row>
    <row r="52" spans="1:8" x14ac:dyDescent="0.2">
      <c r="E52" s="14" t="s">
        <v>709</v>
      </c>
      <c r="F52" s="863"/>
      <c r="G52" s="863"/>
      <c r="H52" s="863"/>
    </row>
  </sheetData>
  <mergeCells count="10">
    <mergeCell ref="C3:E3"/>
    <mergeCell ref="A5:E5"/>
    <mergeCell ref="F52:H52"/>
    <mergeCell ref="C10:E10"/>
    <mergeCell ref="D9:E9"/>
    <mergeCell ref="B10:B11"/>
    <mergeCell ref="A10:A11"/>
    <mergeCell ref="D50:E50"/>
    <mergeCell ref="D51:E51"/>
    <mergeCell ref="A46:B4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K34"/>
  <sheetViews>
    <sheetView topLeftCell="A7" zoomScaleSheetLayoutView="110" workbookViewId="0">
      <selection activeCell="L15" sqref="L15"/>
    </sheetView>
  </sheetViews>
  <sheetFormatPr defaultRowHeight="12.75" x14ac:dyDescent="0.2"/>
  <cols>
    <col min="1" max="1" width="8.28515625" customWidth="1"/>
    <col min="2" max="2" width="21.42578125" customWidth="1"/>
    <col min="3" max="3" width="16.140625" customWidth="1"/>
    <col min="4" max="4" width="12.42578125" customWidth="1"/>
    <col min="5" max="5" width="12.85546875" customWidth="1"/>
    <col min="6" max="6" width="15.140625" customWidth="1"/>
    <col min="7" max="7" width="15.28515625" customWidth="1"/>
    <col min="8" max="8" width="15.42578125" customWidth="1"/>
    <col min="9" max="9" width="13.28515625" customWidth="1"/>
  </cols>
  <sheetData>
    <row r="1" spans="1:11" ht="18" x14ac:dyDescent="0.35">
      <c r="H1" s="1024" t="s">
        <v>668</v>
      </c>
      <c r="I1" s="1024"/>
    </row>
    <row r="2" spans="1:11" ht="18" x14ac:dyDescent="0.35">
      <c r="C2" s="928" t="s">
        <v>0</v>
      </c>
      <c r="D2" s="928"/>
      <c r="E2" s="928"/>
      <c r="F2" s="928"/>
      <c r="G2" s="928"/>
      <c r="H2" s="253"/>
      <c r="I2" s="228"/>
      <c r="J2" s="228"/>
    </row>
    <row r="3" spans="1:11" ht="21" x14ac:dyDescent="0.35">
      <c r="B3" s="929" t="s">
        <v>745</v>
      </c>
      <c r="C3" s="929"/>
      <c r="D3" s="929"/>
      <c r="E3" s="929"/>
      <c r="F3" s="929"/>
      <c r="G3" s="929"/>
      <c r="H3" s="229"/>
      <c r="I3" s="229"/>
      <c r="J3" s="229"/>
    </row>
    <row r="4" spans="1:11" ht="21" x14ac:dyDescent="0.35">
      <c r="C4" s="195"/>
      <c r="D4" s="195"/>
      <c r="E4" s="195"/>
      <c r="F4" s="195"/>
      <c r="G4" s="195"/>
      <c r="H4" s="195"/>
      <c r="I4" s="229"/>
      <c r="J4" s="229"/>
    </row>
    <row r="5" spans="1:11" ht="20.25" customHeight="1" x14ac:dyDescent="0.2">
      <c r="C5" s="1025" t="s">
        <v>821</v>
      </c>
      <c r="D5" s="1025"/>
      <c r="E5" s="1025"/>
      <c r="F5" s="1025"/>
      <c r="G5" s="1025"/>
      <c r="H5" s="1025"/>
    </row>
    <row r="6" spans="1:11" ht="20.25" customHeight="1" x14ac:dyDescent="0.2">
      <c r="A6" t="s">
        <v>167</v>
      </c>
      <c r="C6" s="233"/>
      <c r="D6" s="233"/>
      <c r="E6" s="233"/>
      <c r="F6" s="233"/>
      <c r="G6" s="935" t="s">
        <v>1085</v>
      </c>
      <c r="H6" s="935"/>
      <c r="I6" s="935"/>
    </row>
    <row r="7" spans="1:11" ht="15" customHeight="1" x14ac:dyDescent="0.2">
      <c r="A7" s="1020" t="s">
        <v>77</v>
      </c>
      <c r="B7" s="1020" t="s">
        <v>40</v>
      </c>
      <c r="C7" s="1020" t="s">
        <v>412</v>
      </c>
      <c r="D7" s="1020" t="s">
        <v>396</v>
      </c>
      <c r="E7" s="1020" t="s">
        <v>395</v>
      </c>
      <c r="F7" s="1020"/>
      <c r="G7" s="1020"/>
      <c r="H7" s="1020" t="s">
        <v>731</v>
      </c>
      <c r="I7" s="1026" t="s">
        <v>416</v>
      </c>
    </row>
    <row r="8" spans="1:11" ht="12.75" customHeight="1" x14ac:dyDescent="0.2">
      <c r="A8" s="1020"/>
      <c r="B8" s="1020"/>
      <c r="C8" s="1020"/>
      <c r="D8" s="1020"/>
      <c r="E8" s="1020" t="s">
        <v>413</v>
      </c>
      <c r="F8" s="1026" t="s">
        <v>414</v>
      </c>
      <c r="G8" s="1020" t="s">
        <v>415</v>
      </c>
      <c r="H8" s="1020"/>
      <c r="I8" s="1027"/>
    </row>
    <row r="9" spans="1:11" ht="20.25" customHeight="1" x14ac:dyDescent="0.2">
      <c r="A9" s="1020"/>
      <c r="B9" s="1020"/>
      <c r="C9" s="1020"/>
      <c r="D9" s="1020"/>
      <c r="E9" s="1020"/>
      <c r="F9" s="1027"/>
      <c r="G9" s="1020"/>
      <c r="H9" s="1020"/>
      <c r="I9" s="1027"/>
    </row>
    <row r="10" spans="1:11" ht="63.75" customHeight="1" x14ac:dyDescent="0.2">
      <c r="A10" s="1020"/>
      <c r="B10" s="1020"/>
      <c r="C10" s="1020"/>
      <c r="D10" s="1020"/>
      <c r="E10" s="1020"/>
      <c r="F10" s="1028"/>
      <c r="G10" s="1020"/>
      <c r="H10" s="1020"/>
      <c r="I10" s="1028"/>
    </row>
    <row r="11" spans="1:11" ht="15" x14ac:dyDescent="0.25">
      <c r="A11" s="235">
        <v>1</v>
      </c>
      <c r="B11" s="287">
        <v>2</v>
      </c>
      <c r="C11" s="286">
        <v>3</v>
      </c>
      <c r="D11" s="287">
        <v>4</v>
      </c>
      <c r="E11" s="287">
        <v>5</v>
      </c>
      <c r="F11" s="286">
        <v>6</v>
      </c>
      <c r="G11" s="287">
        <v>7</v>
      </c>
      <c r="H11" s="287">
        <v>8</v>
      </c>
      <c r="I11" s="286">
        <v>9</v>
      </c>
    </row>
    <row r="12" spans="1:11" ht="25.5" customHeight="1" x14ac:dyDescent="0.25">
      <c r="A12" s="473">
        <v>1</v>
      </c>
      <c r="B12" s="735" t="s">
        <v>969</v>
      </c>
      <c r="C12" s="1021" t="s">
        <v>1113</v>
      </c>
      <c r="D12" s="737">
        <v>20</v>
      </c>
      <c r="E12" s="735" t="s">
        <v>1111</v>
      </c>
      <c r="F12" s="1021" t="s">
        <v>1112</v>
      </c>
      <c r="G12" s="735"/>
      <c r="H12" s="735"/>
      <c r="I12" s="1021">
        <v>1721000</v>
      </c>
      <c r="J12" s="472"/>
      <c r="K12" s="12"/>
    </row>
    <row r="13" spans="1:11" ht="35.25" customHeight="1" x14ac:dyDescent="0.25">
      <c r="A13" s="473">
        <v>2</v>
      </c>
      <c r="B13" s="735" t="s">
        <v>968</v>
      </c>
      <c r="C13" s="1023"/>
      <c r="D13" s="737">
        <v>20</v>
      </c>
      <c r="E13" s="735" t="s">
        <v>1111</v>
      </c>
      <c r="F13" s="1023"/>
      <c r="G13" s="735"/>
      <c r="H13" s="735"/>
      <c r="I13" s="1023"/>
      <c r="J13" s="472"/>
      <c r="K13" s="12"/>
    </row>
    <row r="14" spans="1:11" ht="15" customHeight="1" x14ac:dyDescent="0.25">
      <c r="A14" s="473">
        <v>3</v>
      </c>
      <c r="B14" s="734" t="s">
        <v>970</v>
      </c>
      <c r="C14" s="1021" t="s">
        <v>1114</v>
      </c>
      <c r="D14" s="734">
        <v>8</v>
      </c>
      <c r="E14" s="735" t="s">
        <v>1111</v>
      </c>
      <c r="F14" s="1021" t="s">
        <v>1119</v>
      </c>
      <c r="G14" s="734"/>
      <c r="H14" s="1021" t="s">
        <v>1120</v>
      </c>
      <c r="I14" s="734"/>
      <c r="J14" s="472"/>
      <c r="K14" s="12"/>
    </row>
    <row r="15" spans="1:11" ht="15" customHeight="1" x14ac:dyDescent="0.25">
      <c r="A15" s="473">
        <v>4</v>
      </c>
      <c r="B15" s="734" t="s">
        <v>979</v>
      </c>
      <c r="C15" s="1022"/>
      <c r="D15" s="734">
        <v>8</v>
      </c>
      <c r="E15" s="735" t="s">
        <v>1111</v>
      </c>
      <c r="F15" s="1022"/>
      <c r="G15" s="734"/>
      <c r="H15" s="1022"/>
      <c r="I15" s="734"/>
      <c r="J15" s="472"/>
      <c r="K15" s="12"/>
    </row>
    <row r="16" spans="1:11" ht="15" customHeight="1" x14ac:dyDescent="0.25">
      <c r="A16" s="473">
        <v>5</v>
      </c>
      <c r="B16" s="734" t="s">
        <v>951</v>
      </c>
      <c r="C16" s="1022"/>
      <c r="D16" s="734">
        <v>8</v>
      </c>
      <c r="E16" s="735" t="s">
        <v>1111</v>
      </c>
      <c r="F16" s="1022"/>
      <c r="G16" s="734"/>
      <c r="H16" s="1022"/>
      <c r="I16" s="734"/>
      <c r="J16" s="472"/>
      <c r="K16" s="12"/>
    </row>
    <row r="17" spans="1:11" ht="15" customHeight="1" x14ac:dyDescent="0.25">
      <c r="A17" s="473">
        <v>6</v>
      </c>
      <c r="B17" s="734" t="s">
        <v>965</v>
      </c>
      <c r="C17" s="1022"/>
      <c r="D17" s="734">
        <v>8</v>
      </c>
      <c r="E17" s="735" t="s">
        <v>1111</v>
      </c>
      <c r="F17" s="1022"/>
      <c r="G17" s="734"/>
      <c r="H17" s="1022"/>
      <c r="I17" s="734"/>
      <c r="J17" s="472"/>
      <c r="K17" s="12"/>
    </row>
    <row r="18" spans="1:11" ht="15" customHeight="1" x14ac:dyDescent="0.25">
      <c r="A18" s="473">
        <v>7</v>
      </c>
      <c r="B18" s="734" t="s">
        <v>954</v>
      </c>
      <c r="C18" s="1022"/>
      <c r="D18" s="734">
        <v>8</v>
      </c>
      <c r="E18" s="735" t="s">
        <v>1111</v>
      </c>
      <c r="F18" s="1022"/>
      <c r="G18" s="734"/>
      <c r="H18" s="1022"/>
      <c r="I18" s="734"/>
      <c r="J18" s="472"/>
      <c r="K18" s="12"/>
    </row>
    <row r="19" spans="1:11" ht="15" customHeight="1" x14ac:dyDescent="0.25">
      <c r="A19" s="473">
        <v>8</v>
      </c>
      <c r="B19" s="734" t="s">
        <v>1115</v>
      </c>
      <c r="C19" s="1022"/>
      <c r="D19" s="734">
        <v>8</v>
      </c>
      <c r="E19" s="735" t="s">
        <v>1111</v>
      </c>
      <c r="F19" s="1022"/>
      <c r="G19" s="734"/>
      <c r="H19" s="1022"/>
      <c r="I19" s="734"/>
      <c r="J19" s="472"/>
      <c r="K19" s="12"/>
    </row>
    <row r="20" spans="1:11" ht="15" customHeight="1" x14ac:dyDescent="0.25">
      <c r="A20" s="473">
        <v>9</v>
      </c>
      <c r="B20" s="734" t="s">
        <v>959</v>
      </c>
      <c r="C20" s="1022"/>
      <c r="D20" s="734">
        <v>8</v>
      </c>
      <c r="E20" s="735" t="s">
        <v>1111</v>
      </c>
      <c r="F20" s="1022"/>
      <c r="G20" s="734"/>
      <c r="H20" s="1022"/>
      <c r="I20" s="734"/>
      <c r="J20" s="472"/>
      <c r="K20" s="12"/>
    </row>
    <row r="21" spans="1:11" ht="15" customHeight="1" x14ac:dyDescent="0.25">
      <c r="A21" s="473">
        <v>10</v>
      </c>
      <c r="B21" s="734" t="s">
        <v>990</v>
      </c>
      <c r="C21" s="1022"/>
      <c r="D21" s="734">
        <v>8</v>
      </c>
      <c r="E21" s="735" t="s">
        <v>1111</v>
      </c>
      <c r="F21" s="1022"/>
      <c r="G21" s="734"/>
      <c r="H21" s="1022"/>
      <c r="I21" s="734"/>
      <c r="J21" s="472"/>
      <c r="K21" s="12"/>
    </row>
    <row r="22" spans="1:11" ht="15" customHeight="1" x14ac:dyDescent="0.25">
      <c r="A22" s="473">
        <v>11</v>
      </c>
      <c r="B22" s="734" t="s">
        <v>989</v>
      </c>
      <c r="C22" s="1022"/>
      <c r="D22" s="734">
        <v>8</v>
      </c>
      <c r="E22" s="735" t="s">
        <v>1111</v>
      </c>
      <c r="F22" s="1022"/>
      <c r="G22" s="734"/>
      <c r="H22" s="1022"/>
      <c r="I22" s="734"/>
      <c r="J22" s="472"/>
      <c r="K22" s="12"/>
    </row>
    <row r="23" spans="1:11" ht="15" customHeight="1" x14ac:dyDescent="0.25">
      <c r="A23" s="473">
        <v>12</v>
      </c>
      <c r="B23" s="734" t="s">
        <v>980</v>
      </c>
      <c r="C23" s="1022"/>
      <c r="D23" s="734">
        <v>8</v>
      </c>
      <c r="E23" s="735" t="s">
        <v>1111</v>
      </c>
      <c r="F23" s="1022"/>
      <c r="G23" s="734"/>
      <c r="H23" s="1022"/>
      <c r="I23" s="734"/>
      <c r="J23" s="472"/>
      <c r="K23" s="12"/>
    </row>
    <row r="24" spans="1:11" ht="15" customHeight="1" x14ac:dyDescent="0.25">
      <c r="A24" s="473">
        <v>13</v>
      </c>
      <c r="B24" s="734" t="s">
        <v>962</v>
      </c>
      <c r="C24" s="1022"/>
      <c r="D24" s="734">
        <v>4</v>
      </c>
      <c r="E24" s="735" t="s">
        <v>1111</v>
      </c>
      <c r="F24" s="1022"/>
      <c r="G24" s="734"/>
      <c r="H24" s="1022"/>
      <c r="I24" s="734"/>
      <c r="J24" s="472"/>
      <c r="K24" s="12"/>
    </row>
    <row r="25" spans="1:11" ht="15" customHeight="1" x14ac:dyDescent="0.25">
      <c r="A25" s="473">
        <v>14</v>
      </c>
      <c r="B25" s="734" t="s">
        <v>950</v>
      </c>
      <c r="C25" s="1022"/>
      <c r="D25" s="734">
        <v>8</v>
      </c>
      <c r="E25" s="735" t="s">
        <v>1111</v>
      </c>
      <c r="F25" s="1022"/>
      <c r="G25" s="734"/>
      <c r="H25" s="1022"/>
      <c r="I25" s="734"/>
      <c r="J25" s="472"/>
      <c r="K25" s="12"/>
    </row>
    <row r="26" spans="1:11" ht="16.5" x14ac:dyDescent="0.25">
      <c r="A26" s="473">
        <v>15</v>
      </c>
      <c r="B26" s="736" t="s">
        <v>972</v>
      </c>
      <c r="C26" s="1022"/>
      <c r="D26" s="474">
        <v>8</v>
      </c>
      <c r="E26" s="735" t="s">
        <v>1111</v>
      </c>
      <c r="F26" s="1022"/>
      <c r="G26" s="474"/>
      <c r="H26" s="1022"/>
      <c r="I26" s="474"/>
    </row>
    <row r="27" spans="1:11" ht="16.5" x14ac:dyDescent="0.25">
      <c r="A27" s="473">
        <v>16</v>
      </c>
      <c r="B27" s="18" t="s">
        <v>982</v>
      </c>
      <c r="C27" s="1022"/>
      <c r="D27" s="9">
        <v>4</v>
      </c>
      <c r="E27" s="735" t="s">
        <v>1111</v>
      </c>
      <c r="F27" s="1022"/>
      <c r="G27" s="9"/>
      <c r="H27" s="1022"/>
      <c r="I27" s="9"/>
    </row>
    <row r="28" spans="1:11" ht="16.5" x14ac:dyDescent="0.25">
      <c r="A28" s="473">
        <v>17</v>
      </c>
      <c r="B28" s="18" t="s">
        <v>1116</v>
      </c>
      <c r="C28" s="1022"/>
      <c r="D28" s="9">
        <v>12</v>
      </c>
      <c r="E28" s="735" t="s">
        <v>1111</v>
      </c>
      <c r="F28" s="1022"/>
      <c r="G28" s="9"/>
      <c r="H28" s="1022"/>
      <c r="I28" s="9"/>
    </row>
    <row r="29" spans="1:11" ht="16.5" x14ac:dyDescent="0.25">
      <c r="A29" s="288">
        <v>18</v>
      </c>
      <c r="B29" s="591" t="s">
        <v>1117</v>
      </c>
      <c r="C29" s="1022"/>
      <c r="D29" s="9">
        <v>6</v>
      </c>
      <c r="E29" s="735" t="s">
        <v>1111</v>
      </c>
      <c r="F29" s="1022"/>
      <c r="G29" s="9"/>
      <c r="H29" s="1022"/>
      <c r="I29" s="9"/>
    </row>
    <row r="30" spans="1:11" ht="16.5" x14ac:dyDescent="0.25">
      <c r="A30" s="288">
        <v>19</v>
      </c>
      <c r="B30" s="138" t="s">
        <v>1118</v>
      </c>
      <c r="C30" s="1023"/>
      <c r="D30" s="138">
        <v>18</v>
      </c>
      <c r="E30" s="735" t="s">
        <v>1111</v>
      </c>
      <c r="F30" s="1023"/>
      <c r="G30" s="698"/>
      <c r="H30" s="1023"/>
      <c r="I30" s="9"/>
    </row>
    <row r="31" spans="1:11" ht="15" customHeight="1" x14ac:dyDescent="0.2">
      <c r="A31" s="1018" t="s">
        <v>1005</v>
      </c>
      <c r="B31" s="1019"/>
      <c r="C31" s="138"/>
      <c r="D31" s="138">
        <f>SUM(D12:D30)</f>
        <v>180</v>
      </c>
      <c r="E31" s="9"/>
      <c r="F31" s="217"/>
      <c r="G31" s="217"/>
      <c r="H31" s="217"/>
      <c r="I31" s="9">
        <f>SUM(I12:I30)</f>
        <v>1721000</v>
      </c>
    </row>
    <row r="32" spans="1:11" ht="15" customHeight="1" x14ac:dyDescent="0.2">
      <c r="A32" s="203"/>
      <c r="B32" s="203"/>
      <c r="C32" s="203"/>
      <c r="D32" s="203"/>
      <c r="E32" s="703"/>
      <c r="F32" s="218"/>
      <c r="G32" s="218"/>
      <c r="H32" s="218"/>
    </row>
    <row r="33" spans="1:8" x14ac:dyDescent="0.2">
      <c r="A33" s="203" t="s">
        <v>12</v>
      </c>
      <c r="C33" s="203"/>
      <c r="D33" s="203"/>
      <c r="E33" s="703"/>
      <c r="F33" s="703"/>
      <c r="G33" s="702"/>
      <c r="H33" s="703"/>
    </row>
    <row r="34" spans="1:8" x14ac:dyDescent="0.2">
      <c r="E34" s="703"/>
      <c r="F34" s="703"/>
      <c r="G34" s="703"/>
      <c r="H34" s="703"/>
    </row>
  </sheetData>
  <mergeCells count="22">
    <mergeCell ref="I12:I13"/>
    <mergeCell ref="F14:F30"/>
    <mergeCell ref="H1:I1"/>
    <mergeCell ref="C5:H5"/>
    <mergeCell ref="D7:D10"/>
    <mergeCell ref="C2:G2"/>
    <mergeCell ref="B3:G3"/>
    <mergeCell ref="I7:I10"/>
    <mergeCell ref="E8:E10"/>
    <mergeCell ref="F8:F10"/>
    <mergeCell ref="G6:I6"/>
    <mergeCell ref="A31:B31"/>
    <mergeCell ref="A7:A10"/>
    <mergeCell ref="G8:G10"/>
    <mergeCell ref="H7:H10"/>
    <mergeCell ref="B7:B10"/>
    <mergeCell ref="C7:C10"/>
    <mergeCell ref="E7:G7"/>
    <mergeCell ref="H14:H30"/>
    <mergeCell ref="F12:F13"/>
    <mergeCell ref="C12:C13"/>
    <mergeCell ref="C14:C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6"/>
  <sheetViews>
    <sheetView zoomScaleSheetLayoutView="120" workbookViewId="0">
      <selection activeCell="A15" sqref="A15"/>
    </sheetView>
  </sheetViews>
  <sheetFormatPr defaultRowHeight="12.75" x14ac:dyDescent="0.2"/>
  <cols>
    <col min="2" max="2" width="10.140625" customWidth="1"/>
    <col min="4" max="4" width="12.42578125" customWidth="1"/>
    <col min="5" max="5" width="10" customWidth="1"/>
    <col min="6" max="9" width="10.42578125" style="703" customWidth="1"/>
    <col min="10" max="10" width="12" style="703" customWidth="1"/>
    <col min="11" max="12" width="10.42578125" style="703" customWidth="1"/>
    <col min="13" max="13" width="22.85546875" customWidth="1"/>
  </cols>
  <sheetData>
    <row r="1" spans="1:13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293" t="s">
        <v>550</v>
      </c>
    </row>
    <row r="2" spans="1:13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</row>
    <row r="3" spans="1:13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3" ht="18" x14ac:dyDescent="0.35">
      <c r="A4" s="928" t="s">
        <v>549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</row>
    <row r="5" spans="1:13" ht="15" x14ac:dyDescent="0.3">
      <c r="A5" s="197" t="s">
        <v>949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700"/>
    </row>
    <row r="6" spans="1:13" ht="25.5" customHeight="1" x14ac:dyDescent="0.2">
      <c r="A6" s="1034" t="s">
        <v>2</v>
      </c>
      <c r="B6" s="1034" t="s">
        <v>397</v>
      </c>
      <c r="C6" s="939" t="s">
        <v>398</v>
      </c>
      <c r="D6" s="939"/>
      <c r="E6" s="939"/>
      <c r="F6" s="1035"/>
      <c r="G6" s="1035"/>
      <c r="H6" s="1035"/>
      <c r="I6" s="1035"/>
      <c r="J6" s="1035"/>
      <c r="K6" s="1035"/>
      <c r="L6" s="1035"/>
      <c r="M6" s="1032" t="s">
        <v>401</v>
      </c>
    </row>
    <row r="7" spans="1:13" ht="63" customHeight="1" x14ac:dyDescent="0.2">
      <c r="A7" s="1034"/>
      <c r="B7" s="1034"/>
      <c r="C7" s="5" t="s">
        <v>106</v>
      </c>
      <c r="D7" s="5" t="s">
        <v>399</v>
      </c>
      <c r="E7" s="5" t="s">
        <v>400</v>
      </c>
      <c r="F7" s="701" t="s">
        <v>1101</v>
      </c>
      <c r="G7" s="701" t="s">
        <v>1102</v>
      </c>
      <c r="H7" s="701" t="s">
        <v>1103</v>
      </c>
      <c r="I7" s="701" t="s">
        <v>1104</v>
      </c>
      <c r="J7" s="701" t="s">
        <v>1105</v>
      </c>
      <c r="K7" s="701" t="s">
        <v>1106</v>
      </c>
      <c r="L7" s="701" t="s">
        <v>1107</v>
      </c>
      <c r="M7" s="1033"/>
    </row>
    <row r="8" spans="1:13" ht="15" x14ac:dyDescent="0.2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  <c r="I8" s="200" t="s">
        <v>291</v>
      </c>
      <c r="J8" s="200" t="s">
        <v>292</v>
      </c>
      <c r="K8" s="200" t="s">
        <v>293</v>
      </c>
      <c r="L8" s="200" t="s">
        <v>321</v>
      </c>
      <c r="M8" s="200" t="s">
        <v>322</v>
      </c>
    </row>
    <row r="9" spans="1:13" ht="15" customHeight="1" x14ac:dyDescent="0.25">
      <c r="A9" s="288">
        <v>1</v>
      </c>
      <c r="B9" s="9">
        <v>242</v>
      </c>
      <c r="C9" s="710"/>
      <c r="D9" s="9" t="s">
        <v>968</v>
      </c>
      <c r="E9" s="9">
        <v>787</v>
      </c>
      <c r="F9" s="9">
        <v>1</v>
      </c>
      <c r="G9" s="9"/>
      <c r="H9" s="9">
        <v>102</v>
      </c>
      <c r="I9" s="9">
        <v>26</v>
      </c>
      <c r="J9" s="9">
        <v>113</v>
      </c>
      <c r="K9" s="9"/>
      <c r="L9" s="9"/>
      <c r="M9" s="1029" t="s">
        <v>1108</v>
      </c>
    </row>
    <row r="10" spans="1:13" ht="16.5" x14ac:dyDescent="0.25">
      <c r="A10" s="288">
        <v>2</v>
      </c>
      <c r="B10" s="9">
        <v>216</v>
      </c>
      <c r="C10" s="710"/>
      <c r="D10" s="9" t="s">
        <v>981</v>
      </c>
      <c r="E10" s="9">
        <v>754</v>
      </c>
      <c r="F10" s="9">
        <v>1</v>
      </c>
      <c r="G10" s="9"/>
      <c r="H10" s="9">
        <v>106</v>
      </c>
      <c r="I10" s="9">
        <v>12</v>
      </c>
      <c r="J10" s="9">
        <v>96</v>
      </c>
      <c r="K10" s="9"/>
      <c r="L10" s="9">
        <v>1</v>
      </c>
      <c r="M10" s="1030"/>
    </row>
    <row r="11" spans="1:13" ht="16.5" x14ac:dyDescent="0.25">
      <c r="A11" s="288">
        <v>3</v>
      </c>
      <c r="B11" s="9">
        <v>766</v>
      </c>
      <c r="C11" s="710"/>
      <c r="D11" s="9" t="s">
        <v>969</v>
      </c>
      <c r="E11" s="9">
        <v>766</v>
      </c>
      <c r="F11" s="9"/>
      <c r="G11" s="9"/>
      <c r="H11" s="9"/>
      <c r="I11" s="9"/>
      <c r="J11" s="9"/>
      <c r="K11" s="9"/>
      <c r="L11" s="9">
        <v>766</v>
      </c>
      <c r="M11" s="1030"/>
    </row>
    <row r="12" spans="1:13" ht="16.5" x14ac:dyDescent="0.25">
      <c r="A12" s="288">
        <v>4</v>
      </c>
      <c r="B12" s="9">
        <v>219</v>
      </c>
      <c r="C12" s="710"/>
      <c r="D12" s="9" t="s">
        <v>989</v>
      </c>
      <c r="E12" s="9">
        <v>65</v>
      </c>
      <c r="F12" s="9">
        <v>0</v>
      </c>
      <c r="G12" s="9">
        <v>3</v>
      </c>
      <c r="H12" s="9">
        <v>92</v>
      </c>
      <c r="I12" s="9">
        <v>0</v>
      </c>
      <c r="J12" s="9">
        <v>87</v>
      </c>
      <c r="K12" s="9">
        <v>0</v>
      </c>
      <c r="L12" s="9">
        <v>37</v>
      </c>
      <c r="M12" s="1030"/>
    </row>
    <row r="13" spans="1:13" ht="26.25" x14ac:dyDescent="0.25">
      <c r="A13" s="288">
        <v>5</v>
      </c>
      <c r="B13" s="9">
        <v>306</v>
      </c>
      <c r="C13" s="710"/>
      <c r="D13" s="712" t="s">
        <v>1100</v>
      </c>
      <c r="E13" s="9">
        <v>115</v>
      </c>
      <c r="F13" s="9">
        <v>5</v>
      </c>
      <c r="G13" s="9">
        <v>3</v>
      </c>
      <c r="H13" s="9">
        <v>3</v>
      </c>
      <c r="I13" s="9">
        <v>32</v>
      </c>
      <c r="J13" s="9">
        <v>103</v>
      </c>
      <c r="K13" s="9">
        <v>105</v>
      </c>
      <c r="L13" s="9">
        <v>55</v>
      </c>
      <c r="M13" s="1030"/>
    </row>
    <row r="14" spans="1:13" ht="16.5" x14ac:dyDescent="0.25">
      <c r="A14" s="288">
        <v>6</v>
      </c>
      <c r="B14" s="9">
        <v>652</v>
      </c>
      <c r="C14" s="710"/>
      <c r="D14" s="9" t="s">
        <v>956</v>
      </c>
      <c r="E14" s="9">
        <v>798</v>
      </c>
      <c r="F14" s="9">
        <v>9</v>
      </c>
      <c r="G14" s="9">
        <v>3</v>
      </c>
      <c r="H14" s="9">
        <v>229</v>
      </c>
      <c r="I14" s="9">
        <v>98</v>
      </c>
      <c r="J14" s="9">
        <v>105</v>
      </c>
      <c r="K14" s="9">
        <v>112</v>
      </c>
      <c r="L14" s="9">
        <v>96</v>
      </c>
      <c r="M14" s="1030"/>
    </row>
    <row r="15" spans="1:13" ht="16.5" x14ac:dyDescent="0.25">
      <c r="A15" s="288">
        <v>7</v>
      </c>
      <c r="B15" s="9">
        <v>601</v>
      </c>
      <c r="C15" s="710"/>
      <c r="D15" s="9" t="s">
        <v>954</v>
      </c>
      <c r="E15" s="9">
        <v>767</v>
      </c>
      <c r="F15" s="9">
        <v>6</v>
      </c>
      <c r="G15" s="9"/>
      <c r="H15" s="9">
        <v>225</v>
      </c>
      <c r="I15" s="9">
        <v>65</v>
      </c>
      <c r="J15" s="9">
        <v>126</v>
      </c>
      <c r="K15" s="9">
        <v>110</v>
      </c>
      <c r="L15" s="9">
        <v>69</v>
      </c>
      <c r="M15" s="1030"/>
    </row>
    <row r="16" spans="1:13" ht="16.5" x14ac:dyDescent="0.25">
      <c r="A16" s="288">
        <v>8</v>
      </c>
      <c r="B16" s="9">
        <v>307</v>
      </c>
      <c r="C16" s="710"/>
      <c r="D16" s="9" t="s">
        <v>964</v>
      </c>
      <c r="E16" s="711">
        <v>269</v>
      </c>
      <c r="F16" s="711">
        <v>4</v>
      </c>
      <c r="G16" s="711">
        <v>2</v>
      </c>
      <c r="H16" s="711">
        <v>125</v>
      </c>
      <c r="I16" s="711">
        <v>79</v>
      </c>
      <c r="J16" s="711">
        <v>95</v>
      </c>
      <c r="K16" s="711"/>
      <c r="L16" s="711">
        <v>2</v>
      </c>
      <c r="M16" s="1030"/>
    </row>
    <row r="17" spans="1:13" ht="16.5" x14ac:dyDescent="0.25">
      <c r="A17" s="288">
        <v>9</v>
      </c>
      <c r="B17" s="9">
        <v>312</v>
      </c>
      <c r="C17" s="710"/>
      <c r="D17" s="9" t="s">
        <v>965</v>
      </c>
      <c r="E17" s="711">
        <v>364</v>
      </c>
      <c r="F17" s="711">
        <v>6</v>
      </c>
      <c r="G17" s="9"/>
      <c r="H17" s="711">
        <v>135</v>
      </c>
      <c r="I17" s="711">
        <v>82</v>
      </c>
      <c r="J17" s="711">
        <v>63</v>
      </c>
      <c r="K17" s="711">
        <v>26</v>
      </c>
      <c r="L17" s="9"/>
      <c r="M17" s="1030"/>
    </row>
    <row r="18" spans="1:13" ht="16.5" x14ac:dyDescent="0.25">
      <c r="A18" s="288">
        <v>10</v>
      </c>
      <c r="B18" s="9">
        <v>299</v>
      </c>
      <c r="C18" s="710"/>
      <c r="D18" s="9" t="s">
        <v>987</v>
      </c>
      <c r="E18" s="711">
        <v>568</v>
      </c>
      <c r="F18" s="711">
        <v>7</v>
      </c>
      <c r="G18" s="9"/>
      <c r="H18" s="711">
        <v>148</v>
      </c>
      <c r="I18" s="711">
        <v>98</v>
      </c>
      <c r="J18" s="711">
        <v>46</v>
      </c>
      <c r="K18" s="9"/>
      <c r="L18" s="9"/>
      <c r="M18" s="1030"/>
    </row>
    <row r="19" spans="1:13" ht="16.5" x14ac:dyDescent="0.25">
      <c r="A19" s="288">
        <v>11</v>
      </c>
      <c r="B19" s="9">
        <v>203</v>
      </c>
      <c r="C19" s="710"/>
      <c r="D19" s="9" t="s">
        <v>988</v>
      </c>
      <c r="E19" s="711">
        <v>326</v>
      </c>
      <c r="F19" s="711">
        <v>3</v>
      </c>
      <c r="G19" s="9"/>
      <c r="H19" s="711">
        <v>110</v>
      </c>
      <c r="I19" s="711">
        <v>65</v>
      </c>
      <c r="J19" s="711">
        <v>25</v>
      </c>
      <c r="K19" s="9"/>
      <c r="L19" s="9"/>
      <c r="M19" s="1031"/>
    </row>
    <row r="20" spans="1:13" ht="16.5" x14ac:dyDescent="0.2">
      <c r="A20" s="348" t="s">
        <v>19</v>
      </c>
      <c r="B20" s="710">
        <f>SUM(B9:B19)</f>
        <v>4123</v>
      </c>
      <c r="C20" s="710"/>
      <c r="D20" s="710"/>
      <c r="E20" s="710">
        <f t="shared" ref="E20:L20" si="0">SUM(E9:E19)</f>
        <v>5579</v>
      </c>
      <c r="F20" s="710">
        <f t="shared" si="0"/>
        <v>42</v>
      </c>
      <c r="G20" s="710">
        <f t="shared" si="0"/>
        <v>11</v>
      </c>
      <c r="H20" s="710">
        <f t="shared" si="0"/>
        <v>1275</v>
      </c>
      <c r="I20" s="710">
        <f t="shared" si="0"/>
        <v>557</v>
      </c>
      <c r="J20" s="710">
        <f t="shared" si="0"/>
        <v>859</v>
      </c>
      <c r="K20" s="710">
        <f t="shared" si="0"/>
        <v>353</v>
      </c>
      <c r="L20" s="710">
        <f t="shared" si="0"/>
        <v>1026</v>
      </c>
      <c r="M20" s="635"/>
    </row>
    <row r="23" spans="1:13" ht="12.75" customHeight="1" x14ac:dyDescent="0.2">
      <c r="A23" s="203"/>
      <c r="B23" s="203"/>
      <c r="C23" s="203"/>
      <c r="D23" s="203"/>
      <c r="M23" s="699"/>
    </row>
    <row r="24" spans="1:13" ht="12.75" customHeight="1" x14ac:dyDescent="0.2">
      <c r="A24" s="203"/>
      <c r="B24" s="203"/>
      <c r="C24" s="203"/>
      <c r="D24" s="203"/>
      <c r="M24" s="699"/>
    </row>
    <row r="25" spans="1:13" ht="12.75" customHeight="1" x14ac:dyDescent="0.2">
      <c r="A25" s="203"/>
      <c r="B25" s="203"/>
      <c r="C25" s="203"/>
      <c r="D25" s="203"/>
      <c r="M25" s="699"/>
    </row>
    <row r="26" spans="1:13" x14ac:dyDescent="0.2">
      <c r="A26" s="203" t="s">
        <v>12</v>
      </c>
      <c r="C26" s="203"/>
      <c r="D26" s="203"/>
      <c r="M26" s="205" t="s">
        <v>87</v>
      </c>
    </row>
  </sheetData>
  <mergeCells count="9">
    <mergeCell ref="M9:M19"/>
    <mergeCell ref="M6:M7"/>
    <mergeCell ref="A1:L1"/>
    <mergeCell ref="A2:M2"/>
    <mergeCell ref="A4:L4"/>
    <mergeCell ref="A6:A7"/>
    <mergeCell ref="B6:B7"/>
    <mergeCell ref="C6:E6"/>
    <mergeCell ref="F6:L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H45"/>
  <sheetViews>
    <sheetView topLeftCell="A7" zoomScaleSheetLayoutView="80" workbookViewId="0">
      <selection activeCell="G10" sqref="G10:H10"/>
    </sheetView>
  </sheetViews>
  <sheetFormatPr defaultRowHeight="12.75" x14ac:dyDescent="0.2"/>
  <cols>
    <col min="1" max="1" width="5.28515625" style="203" customWidth="1"/>
    <col min="2" max="2" width="8.5703125" style="203" customWidth="1"/>
    <col min="3" max="3" width="32.140625" style="203" customWidth="1"/>
    <col min="4" max="4" width="15.140625" style="203" customWidth="1"/>
    <col min="5" max="6" width="11.7109375" style="203" customWidth="1"/>
    <col min="7" max="7" width="13.7109375" style="203" customWidth="1"/>
    <col min="8" max="8" width="20.140625" style="203" customWidth="1"/>
    <col min="9" max="16384" width="9.140625" style="203"/>
  </cols>
  <sheetData>
    <row r="1" spans="1:8" x14ac:dyDescent="0.2">
      <c r="A1" s="203" t="s">
        <v>11</v>
      </c>
      <c r="H1" s="219" t="s">
        <v>552</v>
      </c>
    </row>
    <row r="2" spans="1:8" s="207" customFormat="1" ht="15.75" x14ac:dyDescent="0.25">
      <c r="A2" s="973" t="s">
        <v>0</v>
      </c>
      <c r="B2" s="973"/>
      <c r="C2" s="973"/>
      <c r="D2" s="973"/>
      <c r="E2" s="973"/>
      <c r="F2" s="973"/>
      <c r="G2" s="973"/>
      <c r="H2" s="973"/>
    </row>
    <row r="3" spans="1:8" s="207" customFormat="1" ht="20.25" customHeight="1" x14ac:dyDescent="0.3">
      <c r="A3" s="974" t="s">
        <v>745</v>
      </c>
      <c r="B3" s="974"/>
      <c r="C3" s="974"/>
      <c r="D3" s="974"/>
      <c r="E3" s="974"/>
      <c r="F3" s="974"/>
      <c r="G3" s="974"/>
      <c r="H3" s="974"/>
    </row>
    <row r="5" spans="1:8" s="207" customFormat="1" ht="15.75" x14ac:dyDescent="0.25">
      <c r="A5" s="1046" t="s">
        <v>551</v>
      </c>
      <c r="B5" s="1046"/>
      <c r="C5" s="1046"/>
      <c r="D5" s="1046"/>
      <c r="E5" s="1046"/>
      <c r="F5" s="1046"/>
      <c r="G5" s="1046"/>
      <c r="H5" s="1047"/>
    </row>
    <row r="7" spans="1:8" x14ac:dyDescent="0.2">
      <c r="A7" s="208" t="s">
        <v>994</v>
      </c>
      <c r="B7" s="208"/>
      <c r="C7" s="414"/>
      <c r="D7" s="210"/>
      <c r="E7" s="210"/>
      <c r="F7" s="210"/>
      <c r="G7" s="210"/>
    </row>
    <row r="9" spans="1:8" ht="13.9" customHeight="1" x14ac:dyDescent="0.25">
      <c r="A9" s="220"/>
      <c r="B9" s="220"/>
      <c r="C9" s="220"/>
      <c r="D9" s="220"/>
      <c r="E9" s="220"/>
      <c r="F9" s="220"/>
      <c r="G9" s="220"/>
    </row>
    <row r="10" spans="1:8" s="211" customFormat="1" x14ac:dyDescent="0.2">
      <c r="A10" s="203"/>
      <c r="B10" s="203"/>
      <c r="C10" s="203"/>
      <c r="D10" s="203"/>
      <c r="E10" s="203"/>
      <c r="F10" s="203"/>
      <c r="G10" s="935" t="s">
        <v>1085</v>
      </c>
      <c r="H10" s="935"/>
    </row>
    <row r="11" spans="1:8" s="211" customFormat="1" ht="39.75" customHeight="1" x14ac:dyDescent="0.2">
      <c r="A11" s="212"/>
      <c r="B11" s="1038" t="s">
        <v>285</v>
      </c>
      <c r="C11" s="1038" t="s">
        <v>286</v>
      </c>
      <c r="D11" s="1040" t="s">
        <v>287</v>
      </c>
      <c r="E11" s="1041"/>
      <c r="F11" s="1041"/>
      <c r="G11" s="1042"/>
      <c r="H11" s="1038" t="s">
        <v>81</v>
      </c>
    </row>
    <row r="12" spans="1:8" s="211" customFormat="1" ht="25.5" x14ac:dyDescent="0.25">
      <c r="A12" s="213"/>
      <c r="B12" s="1039"/>
      <c r="C12" s="1039"/>
      <c r="D12" s="221" t="s">
        <v>288</v>
      </c>
      <c r="E12" s="221" t="s">
        <v>289</v>
      </c>
      <c r="F12" s="221" t="s">
        <v>290</v>
      </c>
      <c r="G12" s="221" t="s">
        <v>19</v>
      </c>
      <c r="H12" s="1039"/>
    </row>
    <row r="13" spans="1:8" s="211" customFormat="1" ht="15" x14ac:dyDescent="0.25">
      <c r="A13" s="213"/>
      <c r="B13" s="222" t="s">
        <v>266</v>
      </c>
      <c r="C13" s="222" t="s">
        <v>267</v>
      </c>
      <c r="D13" s="222" t="s">
        <v>268</v>
      </c>
      <c r="E13" s="222" t="s">
        <v>269</v>
      </c>
      <c r="F13" s="222" t="s">
        <v>270</v>
      </c>
      <c r="G13" s="222" t="s">
        <v>271</v>
      </c>
      <c r="H13" s="222" t="s">
        <v>272</v>
      </c>
    </row>
    <row r="14" spans="1:8" s="223" customFormat="1" ht="15" customHeight="1" x14ac:dyDescent="0.2">
      <c r="B14" s="224" t="s">
        <v>32</v>
      </c>
      <c r="C14" s="1043" t="s">
        <v>294</v>
      </c>
      <c r="D14" s="1044"/>
      <c r="E14" s="1044"/>
      <c r="F14" s="1044"/>
      <c r="G14" s="1044"/>
      <c r="H14" s="1045"/>
    </row>
    <row r="15" spans="1:8" s="226" customFormat="1" x14ac:dyDescent="0.2">
      <c r="B15" s="225"/>
      <c r="C15" s="380" t="s">
        <v>927</v>
      </c>
      <c r="D15" s="382">
        <v>1</v>
      </c>
      <c r="E15" s="382">
        <v>0</v>
      </c>
      <c r="F15" s="224">
        <v>0</v>
      </c>
      <c r="G15" s="224">
        <v>1</v>
      </c>
      <c r="H15" s="225"/>
    </row>
    <row r="16" spans="1:8" ht="14.25" x14ac:dyDescent="0.2">
      <c r="A16" s="216"/>
      <c r="B16" s="138"/>
      <c r="C16" s="380" t="s">
        <v>928</v>
      </c>
      <c r="D16" s="382">
        <v>1</v>
      </c>
      <c r="E16" s="382">
        <v>0</v>
      </c>
      <c r="F16" s="160">
        <v>0</v>
      </c>
      <c r="G16" s="160">
        <v>1</v>
      </c>
      <c r="H16" s="138"/>
    </row>
    <row r="17" spans="1:8" x14ac:dyDescent="0.2">
      <c r="B17" s="215"/>
      <c r="C17" s="381" t="s">
        <v>929</v>
      </c>
      <c r="D17" s="383">
        <v>0</v>
      </c>
      <c r="E17" s="383">
        <v>0</v>
      </c>
      <c r="F17" s="140">
        <v>0</v>
      </c>
      <c r="G17" s="140">
        <v>0</v>
      </c>
      <c r="H17" s="138"/>
    </row>
    <row r="18" spans="1:8" s="133" customFormat="1" x14ac:dyDescent="0.2">
      <c r="B18" s="138"/>
      <c r="C18" s="381" t="s">
        <v>930</v>
      </c>
      <c r="D18" s="383">
        <v>0</v>
      </c>
      <c r="E18" s="383">
        <v>5</v>
      </c>
      <c r="F18" s="160">
        <v>0</v>
      </c>
      <c r="G18" s="160">
        <v>5</v>
      </c>
      <c r="H18" s="136"/>
    </row>
    <row r="19" spans="1:8" s="133" customFormat="1" x14ac:dyDescent="0.2">
      <c r="B19" s="138"/>
      <c r="C19" s="381" t="s">
        <v>931</v>
      </c>
      <c r="D19" s="383">
        <v>2</v>
      </c>
      <c r="E19" s="383">
        <v>0</v>
      </c>
      <c r="F19" s="160">
        <v>0</v>
      </c>
      <c r="G19" s="160">
        <v>2</v>
      </c>
      <c r="H19" s="136"/>
    </row>
    <row r="20" spans="1:8" s="133" customFormat="1" x14ac:dyDescent="0.2">
      <c r="B20" s="138"/>
      <c r="C20" s="381" t="s">
        <v>932</v>
      </c>
      <c r="D20" s="383">
        <v>0</v>
      </c>
      <c r="E20" s="383">
        <v>0</v>
      </c>
      <c r="F20" s="160">
        <v>0</v>
      </c>
      <c r="G20" s="160">
        <v>0</v>
      </c>
      <c r="H20" s="136"/>
    </row>
    <row r="21" spans="1:8" s="133" customFormat="1" x14ac:dyDescent="0.2">
      <c r="B21" s="138"/>
      <c r="C21" s="381" t="s">
        <v>933</v>
      </c>
      <c r="D21" s="383">
        <v>0</v>
      </c>
      <c r="E21" s="383">
        <v>0</v>
      </c>
      <c r="F21" s="160">
        <v>0</v>
      </c>
      <c r="G21" s="160">
        <v>0</v>
      </c>
      <c r="H21" s="136"/>
    </row>
    <row r="22" spans="1:8" s="133" customFormat="1" x14ac:dyDescent="0.2">
      <c r="B22" s="138"/>
      <c r="C22" s="381" t="s">
        <v>934</v>
      </c>
      <c r="D22" s="383">
        <v>0</v>
      </c>
      <c r="E22" s="383">
        <v>3</v>
      </c>
      <c r="F22" s="160">
        <v>0</v>
      </c>
      <c r="G22" s="160">
        <v>3</v>
      </c>
      <c r="H22" s="136"/>
    </row>
    <row r="23" spans="1:8" s="133" customFormat="1" x14ac:dyDescent="0.2">
      <c r="B23" s="138"/>
      <c r="C23" s="381" t="s">
        <v>935</v>
      </c>
      <c r="D23" s="383">
        <v>0</v>
      </c>
      <c r="E23" s="383">
        <v>6</v>
      </c>
      <c r="F23" s="160">
        <v>0</v>
      </c>
      <c r="G23" s="160">
        <v>6</v>
      </c>
      <c r="H23" s="136"/>
    </row>
    <row r="24" spans="1:8" s="133" customFormat="1" x14ac:dyDescent="0.2">
      <c r="B24" s="138"/>
      <c r="C24" s="381" t="s">
        <v>936</v>
      </c>
      <c r="D24" s="383">
        <v>1</v>
      </c>
      <c r="E24" s="383">
        <v>0</v>
      </c>
      <c r="F24" s="160">
        <v>0</v>
      </c>
      <c r="G24" s="160">
        <v>1</v>
      </c>
      <c r="H24" s="136"/>
    </row>
    <row r="25" spans="1:8" s="133" customFormat="1" x14ac:dyDescent="0.2">
      <c r="B25" s="138"/>
      <c r="C25" s="381" t="s">
        <v>937</v>
      </c>
      <c r="D25" s="383">
        <v>4</v>
      </c>
      <c r="E25" s="383">
        <v>9</v>
      </c>
      <c r="F25" s="160">
        <v>4</v>
      </c>
      <c r="G25" s="160">
        <v>17</v>
      </c>
      <c r="H25" s="136"/>
    </row>
    <row r="26" spans="1:8" s="133" customFormat="1" x14ac:dyDescent="0.2">
      <c r="B26" s="138"/>
      <c r="C26" s="381" t="s">
        <v>938</v>
      </c>
      <c r="D26" s="383">
        <v>0</v>
      </c>
      <c r="E26" s="383">
        <v>34</v>
      </c>
      <c r="F26" s="160">
        <v>154</v>
      </c>
      <c r="G26" s="160">
        <v>188</v>
      </c>
      <c r="H26" s="136"/>
    </row>
    <row r="27" spans="1:8" s="133" customFormat="1" x14ac:dyDescent="0.2">
      <c r="B27" s="138"/>
      <c r="C27" s="381" t="s">
        <v>939</v>
      </c>
      <c r="D27" s="383">
        <v>0</v>
      </c>
      <c r="E27" s="383">
        <v>0</v>
      </c>
      <c r="F27" s="160">
        <v>0</v>
      </c>
      <c r="G27" s="160">
        <v>0</v>
      </c>
      <c r="H27" s="136"/>
    </row>
    <row r="28" spans="1:8" s="133" customFormat="1" x14ac:dyDescent="0.2">
      <c r="B28" s="138"/>
      <c r="C28" s="381" t="s">
        <v>940</v>
      </c>
      <c r="D28" s="383">
        <v>12</v>
      </c>
      <c r="E28" s="383">
        <v>33</v>
      </c>
      <c r="F28" s="160">
        <v>55</v>
      </c>
      <c r="G28" s="160">
        <v>100</v>
      </c>
      <c r="H28" s="136"/>
    </row>
    <row r="29" spans="1:8" s="133" customFormat="1" x14ac:dyDescent="0.2">
      <c r="B29" s="138"/>
      <c r="C29" s="381" t="s">
        <v>941</v>
      </c>
      <c r="D29" s="383">
        <v>5</v>
      </c>
      <c r="E29" s="383">
        <v>49</v>
      </c>
      <c r="F29" s="160">
        <v>74</v>
      </c>
      <c r="G29" s="160">
        <v>128</v>
      </c>
      <c r="H29" s="136"/>
    </row>
    <row r="30" spans="1:8" s="133" customFormat="1" ht="21.75" customHeight="1" x14ac:dyDescent="0.2">
      <c r="B30" s="224" t="s">
        <v>36</v>
      </c>
      <c r="C30" s="1043" t="s">
        <v>464</v>
      </c>
      <c r="D30" s="1044"/>
      <c r="E30" s="1044"/>
      <c r="F30" s="1044"/>
      <c r="G30" s="1044"/>
      <c r="H30" s="1045"/>
    </row>
    <row r="31" spans="1:8" s="133" customFormat="1" x14ac:dyDescent="0.2">
      <c r="A31" s="218" t="s">
        <v>284</v>
      </c>
      <c r="B31" s="217"/>
      <c r="C31" s="225" t="s">
        <v>942</v>
      </c>
      <c r="D31" s="354">
        <v>2</v>
      </c>
      <c r="E31" s="354">
        <v>0</v>
      </c>
      <c r="F31" s="354">
        <v>0</v>
      </c>
      <c r="G31" s="354">
        <v>2</v>
      </c>
      <c r="H31" s="136"/>
    </row>
    <row r="32" spans="1:8" x14ac:dyDescent="0.2">
      <c r="B32" s="138"/>
      <c r="C32" s="227" t="s">
        <v>943</v>
      </c>
      <c r="D32" s="160">
        <v>0</v>
      </c>
      <c r="E32" s="160">
        <v>34</v>
      </c>
      <c r="F32" s="160">
        <v>0</v>
      </c>
      <c r="G32" s="160">
        <v>34</v>
      </c>
      <c r="H32" s="138"/>
    </row>
    <row r="33" spans="2:8" x14ac:dyDescent="0.2">
      <c r="B33" s="138"/>
      <c r="C33" s="227" t="s">
        <v>944</v>
      </c>
      <c r="D33" s="160">
        <v>0</v>
      </c>
      <c r="E33" s="160">
        <v>0</v>
      </c>
      <c r="F33" s="160">
        <v>0</v>
      </c>
      <c r="G33" s="160">
        <v>0</v>
      </c>
      <c r="H33" s="138"/>
    </row>
    <row r="34" spans="2:8" x14ac:dyDescent="0.2">
      <c r="B34" s="138"/>
      <c r="C34" s="227" t="s">
        <v>945</v>
      </c>
      <c r="D34" s="160">
        <v>2</v>
      </c>
      <c r="E34" s="160">
        <v>12</v>
      </c>
      <c r="F34" s="160">
        <v>0</v>
      </c>
      <c r="G34" s="160">
        <v>14</v>
      </c>
      <c r="H34" s="138"/>
    </row>
    <row r="35" spans="2:8" x14ac:dyDescent="0.2">
      <c r="B35" s="138"/>
      <c r="C35" s="227" t="s">
        <v>946</v>
      </c>
      <c r="D35" s="160">
        <v>0</v>
      </c>
      <c r="E35" s="160">
        <v>0</v>
      </c>
      <c r="F35" s="160">
        <v>213</v>
      </c>
      <c r="G35" s="160">
        <v>213</v>
      </c>
      <c r="H35" s="138"/>
    </row>
    <row r="36" spans="2:8" x14ac:dyDescent="0.2">
      <c r="B36" s="138"/>
      <c r="C36" s="356" t="s">
        <v>947</v>
      </c>
      <c r="D36" s="160">
        <v>0</v>
      </c>
      <c r="E36" s="160">
        <v>19</v>
      </c>
      <c r="F36" s="160">
        <v>167</v>
      </c>
      <c r="G36" s="160">
        <v>186</v>
      </c>
      <c r="H36" s="138"/>
    </row>
    <row r="37" spans="2:8" x14ac:dyDescent="0.2">
      <c r="B37" s="211"/>
      <c r="C37" s="211"/>
      <c r="D37" s="384"/>
      <c r="E37" s="384"/>
      <c r="F37" s="384"/>
      <c r="G37" s="384"/>
      <c r="H37" s="211"/>
    </row>
    <row r="38" spans="2:8" x14ac:dyDescent="0.2">
      <c r="B38" s="211"/>
      <c r="C38" s="211"/>
      <c r="D38" s="211"/>
      <c r="E38" s="211"/>
      <c r="F38" s="211"/>
      <c r="G38" s="211"/>
      <c r="H38" s="211"/>
    </row>
    <row r="39" spans="2:8" x14ac:dyDescent="0.2">
      <c r="B39" s="211"/>
      <c r="C39" s="211"/>
      <c r="D39" s="211"/>
      <c r="E39" s="211"/>
      <c r="F39" s="211"/>
      <c r="G39" s="211"/>
      <c r="H39" s="211"/>
    </row>
    <row r="40" spans="2:8" x14ac:dyDescent="0.2">
      <c r="B40" s="211"/>
      <c r="C40" s="211"/>
      <c r="D40" s="211"/>
      <c r="E40" s="211"/>
      <c r="F40" s="211"/>
      <c r="G40" s="211"/>
      <c r="H40" s="211"/>
    </row>
    <row r="41" spans="2:8" x14ac:dyDescent="0.2">
      <c r="B41" s="211"/>
      <c r="C41" s="211"/>
      <c r="D41" s="211"/>
      <c r="E41" s="211"/>
      <c r="F41" s="211"/>
      <c r="G41" s="211"/>
      <c r="H41" s="211"/>
    </row>
    <row r="42" spans="2:8" ht="12.75" customHeight="1" x14ac:dyDescent="0.2">
      <c r="D42" s="1036" t="s">
        <v>13</v>
      </c>
      <c r="E42" s="1036"/>
      <c r="F42" s="1036"/>
      <c r="G42" s="1036"/>
    </row>
    <row r="43" spans="2:8" ht="12.75" customHeight="1" x14ac:dyDescent="0.2">
      <c r="D43" s="1037" t="s">
        <v>14</v>
      </c>
      <c r="E43" s="1037"/>
      <c r="F43" s="1037"/>
      <c r="G43" s="1037"/>
    </row>
    <row r="44" spans="2:8" ht="12.75" customHeight="1" x14ac:dyDescent="0.2">
      <c r="D44" s="1037" t="s">
        <v>90</v>
      </c>
      <c r="E44" s="1037"/>
      <c r="F44" s="1037"/>
      <c r="G44" s="1037"/>
    </row>
    <row r="45" spans="2:8" x14ac:dyDescent="0.2">
      <c r="B45" s="203" t="s">
        <v>12</v>
      </c>
      <c r="E45" s="203" t="s">
        <v>709</v>
      </c>
    </row>
  </sheetData>
  <mergeCells count="13">
    <mergeCell ref="H11:H12"/>
    <mergeCell ref="C14:H14"/>
    <mergeCell ref="C30:H30"/>
    <mergeCell ref="A2:H2"/>
    <mergeCell ref="A3:H3"/>
    <mergeCell ref="A5:H5"/>
    <mergeCell ref="G10:H10"/>
    <mergeCell ref="D42:G42"/>
    <mergeCell ref="D43:G43"/>
    <mergeCell ref="D44:G44"/>
    <mergeCell ref="B11:B12"/>
    <mergeCell ref="C11:C12"/>
    <mergeCell ref="D11:G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50"/>
  <sheetViews>
    <sheetView topLeftCell="A27" zoomScaleSheetLayoutView="100" workbookViewId="0">
      <selection activeCell="E47" sqref="E47"/>
    </sheetView>
  </sheetViews>
  <sheetFormatPr defaultRowHeight="12.75" x14ac:dyDescent="0.2"/>
  <cols>
    <col min="1" max="1" width="8.28515625" customWidth="1"/>
    <col min="2" max="2" width="22.285156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  <col min="10" max="10" width="12.85546875" customWidth="1"/>
  </cols>
  <sheetData>
    <row r="1" spans="1:11" ht="18" x14ac:dyDescent="0.35">
      <c r="A1" s="928" t="s">
        <v>0</v>
      </c>
      <c r="B1" s="928"/>
      <c r="C1" s="928"/>
      <c r="D1" s="928"/>
      <c r="E1" s="928"/>
      <c r="F1" s="928"/>
      <c r="H1" s="194" t="s">
        <v>643</v>
      </c>
    </row>
    <row r="2" spans="1:11" ht="21" x14ac:dyDescent="0.35">
      <c r="A2" s="929" t="s">
        <v>745</v>
      </c>
      <c r="B2" s="929"/>
      <c r="C2" s="929"/>
      <c r="D2" s="929"/>
      <c r="E2" s="929"/>
      <c r="F2" s="929"/>
      <c r="G2" s="929"/>
    </row>
    <row r="3" spans="1:11" ht="15" x14ac:dyDescent="0.3">
      <c r="A3" s="196"/>
      <c r="B3" s="196"/>
    </row>
    <row r="4" spans="1:11" ht="18" customHeight="1" x14ac:dyDescent="0.35">
      <c r="A4" s="930" t="s">
        <v>644</v>
      </c>
      <c r="B4" s="930"/>
      <c r="C4" s="930"/>
      <c r="D4" s="930"/>
      <c r="E4" s="930"/>
      <c r="F4" s="930"/>
      <c r="G4" s="930"/>
    </row>
    <row r="5" spans="1:11" ht="15" x14ac:dyDescent="0.3">
      <c r="A5" s="197" t="s">
        <v>1001</v>
      </c>
      <c r="B5" s="197"/>
    </row>
    <row r="6" spans="1:11" ht="15" x14ac:dyDescent="0.3">
      <c r="A6" s="197"/>
      <c r="B6" s="197"/>
      <c r="F6" s="935" t="s">
        <v>1085</v>
      </c>
      <c r="G6" s="935"/>
      <c r="H6" s="935"/>
    </row>
    <row r="7" spans="1:11" ht="59.25" customHeight="1" x14ac:dyDescent="0.2">
      <c r="A7" s="198" t="s">
        <v>2</v>
      </c>
      <c r="B7" s="297" t="s">
        <v>3</v>
      </c>
      <c r="C7" s="302" t="s">
        <v>645</v>
      </c>
      <c r="D7" s="302" t="s">
        <v>646</v>
      </c>
      <c r="E7" s="302" t="s">
        <v>647</v>
      </c>
      <c r="F7" s="302" t="s">
        <v>648</v>
      </c>
      <c r="G7" s="335" t="s">
        <v>747</v>
      </c>
      <c r="H7" s="284" t="s">
        <v>720</v>
      </c>
    </row>
    <row r="8" spans="1:11" s="194" customFormat="1" ht="15" x14ac:dyDescent="0.25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427" t="s">
        <v>271</v>
      </c>
      <c r="G8" s="336" t="s">
        <v>272</v>
      </c>
      <c r="H8" s="235">
        <v>8</v>
      </c>
    </row>
    <row r="9" spans="1:11" s="194" customFormat="1" ht="15.75" x14ac:dyDescent="0.25">
      <c r="A9" s="392">
        <v>1</v>
      </c>
      <c r="B9" s="391" t="s">
        <v>950</v>
      </c>
      <c r="C9" s="392">
        <v>1251</v>
      </c>
      <c r="D9" s="392">
        <v>1251</v>
      </c>
      <c r="E9" s="419">
        <v>186</v>
      </c>
      <c r="F9" s="427">
        <v>1</v>
      </c>
      <c r="G9" s="419">
        <v>444</v>
      </c>
      <c r="H9" s="426" t="s">
        <v>7</v>
      </c>
      <c r="J9" s="652"/>
      <c r="K9" s="652"/>
    </row>
    <row r="10" spans="1:11" s="194" customFormat="1" ht="15.75" x14ac:dyDescent="0.25">
      <c r="A10" s="392">
        <v>2</v>
      </c>
      <c r="B10" s="391" t="s">
        <v>951</v>
      </c>
      <c r="C10" s="392">
        <v>836</v>
      </c>
      <c r="D10" s="392">
        <v>836</v>
      </c>
      <c r="E10" s="421">
        <v>123</v>
      </c>
      <c r="F10" s="427">
        <v>2</v>
      </c>
      <c r="G10" s="419">
        <v>297</v>
      </c>
      <c r="H10" s="426" t="s">
        <v>7</v>
      </c>
      <c r="K10" s="652"/>
    </row>
    <row r="11" spans="1:11" s="194" customFormat="1" ht="15.75" x14ac:dyDescent="0.25">
      <c r="A11" s="392">
        <v>3</v>
      </c>
      <c r="B11" s="391" t="s">
        <v>952</v>
      </c>
      <c r="C11" s="392">
        <v>1091</v>
      </c>
      <c r="D11" s="392">
        <v>1091</v>
      </c>
      <c r="E11" s="419">
        <v>483</v>
      </c>
      <c r="F11" s="427">
        <v>5</v>
      </c>
      <c r="G11" s="419">
        <v>227</v>
      </c>
      <c r="H11" s="426" t="s">
        <v>7</v>
      </c>
      <c r="K11" s="652"/>
    </row>
    <row r="12" spans="1:11" s="194" customFormat="1" ht="15.75" x14ac:dyDescent="0.25">
      <c r="A12" s="392">
        <v>4</v>
      </c>
      <c r="B12" s="391" t="s">
        <v>953</v>
      </c>
      <c r="C12" s="392">
        <v>1274</v>
      </c>
      <c r="D12" s="392">
        <v>1274</v>
      </c>
      <c r="E12" s="419">
        <v>562</v>
      </c>
      <c r="F12" s="427">
        <v>7</v>
      </c>
      <c r="G12" s="419">
        <v>266</v>
      </c>
      <c r="H12" s="426" t="s">
        <v>7</v>
      </c>
      <c r="K12" s="652"/>
    </row>
    <row r="13" spans="1:11" s="194" customFormat="1" ht="15.75" x14ac:dyDescent="0.25">
      <c r="A13" s="392">
        <v>5</v>
      </c>
      <c r="B13" s="391" t="s">
        <v>954</v>
      </c>
      <c r="C13" s="392">
        <v>2671</v>
      </c>
      <c r="D13" s="392">
        <v>2671</v>
      </c>
      <c r="E13" s="419">
        <v>1002</v>
      </c>
      <c r="F13" s="427">
        <v>8</v>
      </c>
      <c r="G13" s="419">
        <v>647</v>
      </c>
      <c r="H13" s="426" t="s">
        <v>7</v>
      </c>
      <c r="K13" s="652"/>
    </row>
    <row r="14" spans="1:11" s="194" customFormat="1" ht="15.75" x14ac:dyDescent="0.25">
      <c r="A14" s="392">
        <v>6</v>
      </c>
      <c r="B14" s="391" t="s">
        <v>955</v>
      </c>
      <c r="C14" s="392">
        <v>953</v>
      </c>
      <c r="D14" s="392">
        <v>953</v>
      </c>
      <c r="E14" s="419">
        <v>227</v>
      </c>
      <c r="F14" s="427">
        <v>12</v>
      </c>
      <c r="G14" s="419">
        <v>296</v>
      </c>
      <c r="H14" s="426" t="s">
        <v>7</v>
      </c>
      <c r="K14" s="652"/>
    </row>
    <row r="15" spans="1:11" s="194" customFormat="1" ht="15.75" x14ac:dyDescent="0.25">
      <c r="A15" s="392">
        <v>7</v>
      </c>
      <c r="B15" s="391" t="s">
        <v>956</v>
      </c>
      <c r="C15" s="392">
        <v>1101</v>
      </c>
      <c r="D15" s="392">
        <v>1101</v>
      </c>
      <c r="E15" s="419">
        <v>146</v>
      </c>
      <c r="F15" s="427">
        <v>15</v>
      </c>
      <c r="G15" s="419">
        <v>400</v>
      </c>
      <c r="H15" s="426" t="s">
        <v>7</v>
      </c>
      <c r="K15" s="652"/>
    </row>
    <row r="16" spans="1:11" s="194" customFormat="1" ht="15.75" x14ac:dyDescent="0.25">
      <c r="A16" s="392">
        <v>8</v>
      </c>
      <c r="B16" s="391" t="s">
        <v>957</v>
      </c>
      <c r="C16" s="392">
        <v>252</v>
      </c>
      <c r="D16" s="392">
        <v>252</v>
      </c>
      <c r="E16" s="419">
        <v>83</v>
      </c>
      <c r="F16" s="427">
        <v>0</v>
      </c>
      <c r="G16" s="419">
        <v>66</v>
      </c>
      <c r="H16" s="426" t="s">
        <v>7</v>
      </c>
      <c r="K16" s="652"/>
    </row>
    <row r="17" spans="1:11" ht="15.75" x14ac:dyDescent="0.25">
      <c r="A17" s="392">
        <v>9</v>
      </c>
      <c r="B17" s="391" t="s">
        <v>958</v>
      </c>
      <c r="C17" s="392">
        <v>1306</v>
      </c>
      <c r="D17" s="392">
        <v>1306</v>
      </c>
      <c r="E17" s="419">
        <v>453</v>
      </c>
      <c r="F17" s="427">
        <v>11</v>
      </c>
      <c r="G17" s="419">
        <v>335</v>
      </c>
      <c r="H17" s="426" t="s">
        <v>7</v>
      </c>
      <c r="K17" s="652"/>
    </row>
    <row r="18" spans="1:11" ht="15.75" x14ac:dyDescent="0.25">
      <c r="A18" s="392">
        <v>10</v>
      </c>
      <c r="B18" s="391" t="s">
        <v>959</v>
      </c>
      <c r="C18" s="392">
        <v>1722</v>
      </c>
      <c r="D18" s="392">
        <v>1722</v>
      </c>
      <c r="E18" s="419">
        <v>194</v>
      </c>
      <c r="F18" s="427">
        <v>0</v>
      </c>
      <c r="G18" s="419">
        <v>643</v>
      </c>
      <c r="H18" s="426" t="s">
        <v>7</v>
      </c>
      <c r="K18" s="652"/>
    </row>
    <row r="19" spans="1:11" ht="15.75" x14ac:dyDescent="0.25">
      <c r="A19" s="392">
        <v>11</v>
      </c>
      <c r="B19" s="391" t="s">
        <v>986</v>
      </c>
      <c r="C19" s="392">
        <v>515</v>
      </c>
      <c r="D19" s="392">
        <v>515</v>
      </c>
      <c r="E19" s="419">
        <v>378</v>
      </c>
      <c r="F19" s="427">
        <v>0</v>
      </c>
      <c r="G19" s="419">
        <v>32</v>
      </c>
      <c r="H19" s="426" t="s">
        <v>7</v>
      </c>
      <c r="K19" s="652"/>
    </row>
    <row r="20" spans="1:11" s="425" customFormat="1" ht="20.25" customHeight="1" x14ac:dyDescent="0.25">
      <c r="A20" s="422">
        <v>12</v>
      </c>
      <c r="B20" s="424" t="s">
        <v>961</v>
      </c>
      <c r="C20" s="392">
        <v>648</v>
      </c>
      <c r="D20" s="392">
        <v>648</v>
      </c>
      <c r="E20" s="419">
        <v>154</v>
      </c>
      <c r="F20" s="427">
        <v>0</v>
      </c>
      <c r="G20" s="419">
        <v>201</v>
      </c>
      <c r="H20" s="426" t="s">
        <v>7</v>
      </c>
      <c r="K20" s="652"/>
    </row>
    <row r="21" spans="1:11" ht="15.75" x14ac:dyDescent="0.25">
      <c r="A21" s="392">
        <v>13</v>
      </c>
      <c r="B21" s="391" t="s">
        <v>962</v>
      </c>
      <c r="C21" s="392">
        <v>679</v>
      </c>
      <c r="D21" s="392">
        <v>679</v>
      </c>
      <c r="E21" s="419">
        <v>133</v>
      </c>
      <c r="F21" s="427">
        <v>0</v>
      </c>
      <c r="G21" s="419">
        <v>225</v>
      </c>
      <c r="H21" s="426" t="s">
        <v>7</v>
      </c>
      <c r="K21" s="652"/>
    </row>
    <row r="22" spans="1:11" ht="15.75" x14ac:dyDescent="0.25">
      <c r="A22" s="392">
        <v>14</v>
      </c>
      <c r="B22" s="391" t="s">
        <v>963</v>
      </c>
      <c r="C22" s="392">
        <v>572</v>
      </c>
      <c r="D22" s="392">
        <v>572</v>
      </c>
      <c r="E22" s="419">
        <v>277</v>
      </c>
      <c r="F22" s="427">
        <v>16</v>
      </c>
      <c r="G22" s="419">
        <v>107</v>
      </c>
      <c r="H22" s="426" t="s">
        <v>7</v>
      </c>
      <c r="K22" s="652"/>
    </row>
    <row r="23" spans="1:11" ht="15.75" x14ac:dyDescent="0.25">
      <c r="A23" s="392">
        <v>15</v>
      </c>
      <c r="B23" s="391" t="s">
        <v>964</v>
      </c>
      <c r="C23" s="392">
        <v>785</v>
      </c>
      <c r="D23" s="392">
        <v>785</v>
      </c>
      <c r="E23" s="419">
        <v>104</v>
      </c>
      <c r="F23" s="427">
        <v>0</v>
      </c>
      <c r="G23" s="419">
        <v>285</v>
      </c>
      <c r="H23" s="426" t="s">
        <v>7</v>
      </c>
      <c r="K23" s="652"/>
    </row>
    <row r="24" spans="1:11" ht="15.75" x14ac:dyDescent="0.25">
      <c r="A24" s="392">
        <v>16</v>
      </c>
      <c r="B24" s="391" t="s">
        <v>965</v>
      </c>
      <c r="C24" s="392">
        <v>822</v>
      </c>
      <c r="D24" s="392">
        <v>822</v>
      </c>
      <c r="E24" s="419">
        <v>435</v>
      </c>
      <c r="F24" s="427">
        <v>0</v>
      </c>
      <c r="G24" s="419">
        <v>135</v>
      </c>
      <c r="H24" s="426" t="s">
        <v>7</v>
      </c>
      <c r="K24" s="652"/>
    </row>
    <row r="25" spans="1:11" ht="15.75" x14ac:dyDescent="0.25">
      <c r="A25" s="392">
        <v>17</v>
      </c>
      <c r="B25" s="391" t="s">
        <v>987</v>
      </c>
      <c r="C25" s="392">
        <v>1445</v>
      </c>
      <c r="D25" s="392">
        <v>1445</v>
      </c>
      <c r="E25" s="419">
        <v>730</v>
      </c>
      <c r="F25" s="427">
        <v>0</v>
      </c>
      <c r="G25" s="419">
        <v>256</v>
      </c>
      <c r="H25" s="426" t="s">
        <v>7</v>
      </c>
      <c r="K25" s="652"/>
    </row>
    <row r="26" spans="1:11" ht="15.75" x14ac:dyDescent="0.25">
      <c r="A26" s="392">
        <v>18</v>
      </c>
      <c r="B26" s="391" t="s">
        <v>988</v>
      </c>
      <c r="C26" s="392">
        <v>1892</v>
      </c>
      <c r="D26" s="392">
        <v>1892</v>
      </c>
      <c r="E26" s="419">
        <v>176</v>
      </c>
      <c r="F26" s="427">
        <v>13</v>
      </c>
      <c r="G26" s="419">
        <v>725</v>
      </c>
      <c r="H26" s="426" t="s">
        <v>7</v>
      </c>
      <c r="K26" s="652"/>
    </row>
    <row r="27" spans="1:11" ht="15.75" x14ac:dyDescent="0.25">
      <c r="A27" s="392">
        <v>19</v>
      </c>
      <c r="B27" s="391" t="s">
        <v>968</v>
      </c>
      <c r="C27" s="392">
        <v>1144</v>
      </c>
      <c r="D27" s="392">
        <v>1144</v>
      </c>
      <c r="E27" s="419">
        <v>452</v>
      </c>
      <c r="F27" s="427">
        <v>0</v>
      </c>
      <c r="G27" s="419">
        <v>265</v>
      </c>
      <c r="H27" s="426" t="s">
        <v>7</v>
      </c>
      <c r="K27" s="652"/>
    </row>
    <row r="28" spans="1:11" ht="15.75" x14ac:dyDescent="0.25">
      <c r="A28" s="392">
        <v>20</v>
      </c>
      <c r="B28" s="391" t="s">
        <v>969</v>
      </c>
      <c r="C28" s="392">
        <v>1050</v>
      </c>
      <c r="D28" s="392">
        <v>1050</v>
      </c>
      <c r="E28" s="419">
        <v>900</v>
      </c>
      <c r="F28" s="427">
        <v>0</v>
      </c>
      <c r="G28" s="419">
        <v>9</v>
      </c>
      <c r="H28" s="426" t="s">
        <v>7</v>
      </c>
      <c r="K28" s="652"/>
    </row>
    <row r="29" spans="1:11" ht="15.75" x14ac:dyDescent="0.25">
      <c r="A29" s="392">
        <v>21</v>
      </c>
      <c r="B29" s="391" t="s">
        <v>970</v>
      </c>
      <c r="C29" s="392">
        <v>639</v>
      </c>
      <c r="D29" s="392">
        <v>639</v>
      </c>
      <c r="E29" s="423">
        <v>90</v>
      </c>
      <c r="F29" s="427">
        <v>11</v>
      </c>
      <c r="G29" s="419">
        <v>229</v>
      </c>
      <c r="H29" s="426" t="s">
        <v>7</v>
      </c>
      <c r="K29" s="652"/>
    </row>
    <row r="30" spans="1:11" ht="15.75" x14ac:dyDescent="0.25">
      <c r="A30" s="392">
        <v>22</v>
      </c>
      <c r="B30" s="391" t="s">
        <v>989</v>
      </c>
      <c r="C30" s="392">
        <v>698</v>
      </c>
      <c r="D30" s="392">
        <v>698</v>
      </c>
      <c r="E30" s="419">
        <v>84</v>
      </c>
      <c r="F30" s="427">
        <v>0</v>
      </c>
      <c r="G30" s="419">
        <v>258</v>
      </c>
      <c r="H30" s="426" t="s">
        <v>7</v>
      </c>
      <c r="K30" s="652"/>
    </row>
    <row r="31" spans="1:11" ht="15.75" x14ac:dyDescent="0.25">
      <c r="A31" s="392">
        <v>23</v>
      </c>
      <c r="B31" s="391" t="s">
        <v>972</v>
      </c>
      <c r="C31" s="392">
        <v>742</v>
      </c>
      <c r="D31" s="392">
        <v>742</v>
      </c>
      <c r="E31" s="419">
        <v>152</v>
      </c>
      <c r="F31" s="427">
        <v>7</v>
      </c>
      <c r="G31" s="419">
        <v>243</v>
      </c>
      <c r="H31" s="426" t="s">
        <v>7</v>
      </c>
      <c r="K31" s="652"/>
    </row>
    <row r="32" spans="1:11" ht="15.75" x14ac:dyDescent="0.25">
      <c r="A32" s="392">
        <v>24</v>
      </c>
      <c r="B32" s="391" t="s">
        <v>990</v>
      </c>
      <c r="C32" s="392">
        <v>1493</v>
      </c>
      <c r="D32" s="392">
        <v>1493</v>
      </c>
      <c r="E32" s="419">
        <v>327</v>
      </c>
      <c r="F32" s="427">
        <v>0</v>
      </c>
      <c r="G32" s="419">
        <v>478</v>
      </c>
      <c r="H32" s="426" t="s">
        <v>7</v>
      </c>
      <c r="K32" s="652"/>
    </row>
    <row r="33" spans="1:11" ht="15.75" x14ac:dyDescent="0.25">
      <c r="A33" s="392">
        <v>25</v>
      </c>
      <c r="B33" s="391" t="s">
        <v>974</v>
      </c>
      <c r="C33" s="392">
        <v>876</v>
      </c>
      <c r="D33" s="392">
        <v>876</v>
      </c>
      <c r="E33" s="419">
        <v>165</v>
      </c>
      <c r="F33" s="427">
        <v>0</v>
      </c>
      <c r="G33" s="419">
        <v>294</v>
      </c>
      <c r="H33" s="426" t="s">
        <v>7</v>
      </c>
      <c r="K33" s="652"/>
    </row>
    <row r="34" spans="1:11" ht="15.75" x14ac:dyDescent="0.25">
      <c r="A34" s="392">
        <v>26</v>
      </c>
      <c r="B34" s="391" t="s">
        <v>975</v>
      </c>
      <c r="C34" s="392">
        <v>329</v>
      </c>
      <c r="D34" s="392">
        <v>329</v>
      </c>
      <c r="E34" s="419">
        <v>132</v>
      </c>
      <c r="F34" s="427">
        <v>8</v>
      </c>
      <c r="G34" s="419">
        <v>75</v>
      </c>
      <c r="H34" s="426" t="s">
        <v>7</v>
      </c>
      <c r="K34" s="652"/>
    </row>
    <row r="35" spans="1:11" ht="15.75" x14ac:dyDescent="0.25">
      <c r="A35" s="392">
        <v>27</v>
      </c>
      <c r="B35" s="391" t="s">
        <v>976</v>
      </c>
      <c r="C35" s="392">
        <v>1050</v>
      </c>
      <c r="D35" s="392">
        <v>1050</v>
      </c>
      <c r="E35" s="419">
        <v>132</v>
      </c>
      <c r="F35" s="427">
        <v>9</v>
      </c>
      <c r="G35" s="419">
        <v>385</v>
      </c>
      <c r="H35" s="426" t="s">
        <v>7</v>
      </c>
      <c r="K35" s="652"/>
    </row>
    <row r="36" spans="1:11" ht="15.75" x14ac:dyDescent="0.25">
      <c r="A36" s="392">
        <v>28</v>
      </c>
      <c r="B36" s="391" t="s">
        <v>977</v>
      </c>
      <c r="C36" s="392">
        <v>1390</v>
      </c>
      <c r="D36" s="392">
        <v>1390</v>
      </c>
      <c r="E36" s="419">
        <v>517</v>
      </c>
      <c r="F36" s="427">
        <v>0</v>
      </c>
      <c r="G36" s="419">
        <v>339</v>
      </c>
      <c r="H36" s="426" t="s">
        <v>7</v>
      </c>
      <c r="K36" s="652"/>
    </row>
    <row r="37" spans="1:11" ht="15.75" x14ac:dyDescent="0.25">
      <c r="A37" s="392">
        <v>29</v>
      </c>
      <c r="B37" s="391" t="s">
        <v>978</v>
      </c>
      <c r="C37" s="392">
        <v>1404</v>
      </c>
      <c r="D37" s="392">
        <v>1404</v>
      </c>
      <c r="E37" s="419">
        <v>309</v>
      </c>
      <c r="F37" s="427">
        <v>0</v>
      </c>
      <c r="G37" s="419">
        <v>449</v>
      </c>
      <c r="H37" s="426" t="s">
        <v>7</v>
      </c>
      <c r="K37" s="652"/>
    </row>
    <row r="38" spans="1:11" ht="15.75" x14ac:dyDescent="0.25">
      <c r="A38" s="392">
        <v>30</v>
      </c>
      <c r="B38" s="391" t="s">
        <v>979</v>
      </c>
      <c r="C38" s="392">
        <v>954</v>
      </c>
      <c r="D38" s="392">
        <v>954</v>
      </c>
      <c r="E38" s="419">
        <v>371</v>
      </c>
      <c r="F38" s="427">
        <v>14</v>
      </c>
      <c r="G38" s="419">
        <v>224</v>
      </c>
      <c r="H38" s="426" t="s">
        <v>7</v>
      </c>
      <c r="K38" s="652"/>
    </row>
    <row r="39" spans="1:11" ht="15.75" x14ac:dyDescent="0.25">
      <c r="A39" s="392">
        <v>31</v>
      </c>
      <c r="B39" s="391" t="s">
        <v>980</v>
      </c>
      <c r="C39" s="392">
        <v>819</v>
      </c>
      <c r="D39" s="392">
        <v>819</v>
      </c>
      <c r="E39" s="419">
        <v>158</v>
      </c>
      <c r="F39" s="427">
        <v>0</v>
      </c>
      <c r="G39" s="419">
        <v>273</v>
      </c>
      <c r="H39" s="426" t="s">
        <v>7</v>
      </c>
      <c r="K39" s="652"/>
    </row>
    <row r="40" spans="1:11" ht="15.75" x14ac:dyDescent="0.25">
      <c r="A40" s="392">
        <v>32</v>
      </c>
      <c r="B40" s="391" t="s">
        <v>981</v>
      </c>
      <c r="C40" s="392">
        <v>1393</v>
      </c>
      <c r="D40" s="392">
        <v>1393</v>
      </c>
      <c r="E40" s="419">
        <v>124</v>
      </c>
      <c r="F40" s="427">
        <v>2</v>
      </c>
      <c r="G40" s="419">
        <v>536</v>
      </c>
      <c r="H40" s="426" t="s">
        <v>7</v>
      </c>
      <c r="K40" s="652"/>
    </row>
    <row r="41" spans="1:11" ht="15.75" x14ac:dyDescent="0.25">
      <c r="A41" s="392">
        <v>33</v>
      </c>
      <c r="B41" s="391" t="s">
        <v>982</v>
      </c>
      <c r="C41" s="392">
        <v>992</v>
      </c>
      <c r="D41" s="392">
        <v>992</v>
      </c>
      <c r="E41" s="419">
        <v>453</v>
      </c>
      <c r="F41" s="427">
        <v>0</v>
      </c>
      <c r="G41" s="419">
        <v>200</v>
      </c>
      <c r="H41" s="426" t="s">
        <v>7</v>
      </c>
      <c r="K41" s="652"/>
    </row>
    <row r="42" spans="1:11" ht="15.75" x14ac:dyDescent="0.25">
      <c r="A42" s="1050" t="s">
        <v>1005</v>
      </c>
      <c r="B42" s="1050"/>
      <c r="C42" s="566">
        <v>34788</v>
      </c>
      <c r="D42" s="774">
        <v>34788</v>
      </c>
      <c r="E42" s="415">
        <f t="shared" ref="E42:G42" si="0">SUM(E9:E41)</f>
        <v>10212</v>
      </c>
      <c r="F42" s="415">
        <f t="shared" si="0"/>
        <v>141</v>
      </c>
      <c r="G42" s="752">
        <f t="shared" si="0"/>
        <v>9844</v>
      </c>
      <c r="H42" s="392"/>
      <c r="K42" s="652"/>
    </row>
    <row r="43" spans="1:11" x14ac:dyDescent="0.2">
      <c r="A43" s="202"/>
    </row>
    <row r="45" spans="1:11" x14ac:dyDescent="0.2">
      <c r="E45">
        <f>E42+F42</f>
        <v>10353</v>
      </c>
      <c r="F45">
        <f>E45/D42*100</f>
        <v>29.760262159365297</v>
      </c>
    </row>
    <row r="46" spans="1:11" ht="15" customHeight="1" x14ac:dyDescent="0.2">
      <c r="A46" s="303"/>
      <c r="B46" s="303"/>
      <c r="C46" s="303"/>
      <c r="D46" s="303">
        <f>E45+G42</f>
        <v>20197</v>
      </c>
      <c r="E46" s="303">
        <f>D46-D42</f>
        <v>-14591</v>
      </c>
      <c r="F46" s="947" t="s">
        <v>13</v>
      </c>
      <c r="G46" s="947"/>
      <c r="H46" s="304"/>
      <c r="I46" s="304"/>
    </row>
    <row r="47" spans="1:11" ht="15" customHeight="1" x14ac:dyDescent="0.2">
      <c r="A47" s="303"/>
      <c r="B47" s="303"/>
      <c r="C47" s="303"/>
      <c r="D47" s="303"/>
      <c r="E47" s="303"/>
      <c r="F47" s="947" t="s">
        <v>14</v>
      </c>
      <c r="G47" s="947"/>
      <c r="H47" s="304"/>
      <c r="I47" s="304"/>
    </row>
    <row r="48" spans="1:11" ht="15" customHeight="1" x14ac:dyDescent="0.2">
      <c r="A48" s="303"/>
      <c r="B48" s="303"/>
      <c r="C48" s="303"/>
      <c r="D48" s="303"/>
      <c r="E48" s="303"/>
      <c r="F48" s="1049" t="s">
        <v>90</v>
      </c>
      <c r="G48" s="1049"/>
      <c r="H48" s="1049"/>
      <c r="I48" s="1049"/>
    </row>
    <row r="49" spans="1:13" x14ac:dyDescent="0.2">
      <c r="A49" s="303" t="s">
        <v>12</v>
      </c>
      <c r="C49" s="303"/>
      <c r="D49" s="303">
        <f>E45-D42</f>
        <v>-24435</v>
      </c>
      <c r="E49" s="303"/>
      <c r="F49" s="1048" t="s">
        <v>87</v>
      </c>
      <c r="G49" s="1048"/>
      <c r="H49" s="303"/>
      <c r="I49" s="303"/>
    </row>
    <row r="50" spans="1:13" x14ac:dyDescent="0.2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</row>
  </sheetData>
  <mergeCells count="9">
    <mergeCell ref="F49:G49"/>
    <mergeCell ref="A1:F1"/>
    <mergeCell ref="A2:G2"/>
    <mergeCell ref="A4:G4"/>
    <mergeCell ref="F46:G46"/>
    <mergeCell ref="F47:G47"/>
    <mergeCell ref="F48:I48"/>
    <mergeCell ref="F6:H6"/>
    <mergeCell ref="A42:B42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42"/>
  <sheetViews>
    <sheetView zoomScaleSheetLayoutView="100" workbookViewId="0">
      <selection activeCell="D37" sqref="D37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928" t="s">
        <v>0</v>
      </c>
      <c r="B1" s="928"/>
      <c r="C1" s="928"/>
      <c r="D1" s="928"/>
      <c r="E1" s="928"/>
      <c r="F1" s="928"/>
      <c r="H1" s="194" t="s">
        <v>721</v>
      </c>
    </row>
    <row r="2" spans="1:8" ht="21" x14ac:dyDescent="0.35">
      <c r="A2" s="929" t="s">
        <v>745</v>
      </c>
      <c r="B2" s="929"/>
      <c r="C2" s="929"/>
      <c r="D2" s="929"/>
      <c r="E2" s="929"/>
      <c r="F2" s="929"/>
      <c r="G2" s="929"/>
    </row>
    <row r="3" spans="1:8" ht="15" x14ac:dyDescent="0.3">
      <c r="A3" s="196"/>
      <c r="B3" s="196"/>
    </row>
    <row r="4" spans="1:8" ht="18" customHeight="1" x14ac:dyDescent="0.35">
      <c r="A4" s="930" t="s">
        <v>722</v>
      </c>
      <c r="B4" s="930"/>
      <c r="C4" s="930"/>
      <c r="D4" s="930"/>
      <c r="E4" s="930"/>
      <c r="F4" s="930"/>
      <c r="G4" s="930"/>
    </row>
    <row r="5" spans="1:8" ht="15" x14ac:dyDescent="0.3">
      <c r="A5" s="197" t="s">
        <v>985</v>
      </c>
      <c r="B5" s="197"/>
    </row>
    <row r="6" spans="1:8" ht="15" x14ac:dyDescent="0.3">
      <c r="A6" s="197"/>
      <c r="B6" s="197"/>
      <c r="F6" s="935" t="s">
        <v>1085</v>
      </c>
      <c r="G6" s="935"/>
      <c r="H6" s="935"/>
    </row>
    <row r="7" spans="1:8" ht="59.25" customHeight="1" x14ac:dyDescent="0.2">
      <c r="A7" s="297" t="s">
        <v>2</v>
      </c>
      <c r="B7" s="297" t="s">
        <v>3</v>
      </c>
      <c r="C7" s="302" t="s">
        <v>723</v>
      </c>
      <c r="D7" s="302" t="s">
        <v>724</v>
      </c>
      <c r="E7" s="302" t="s">
        <v>725</v>
      </c>
      <c r="F7" s="302" t="s">
        <v>726</v>
      </c>
      <c r="G7" s="335" t="s">
        <v>727</v>
      </c>
      <c r="H7" s="284" t="s">
        <v>728</v>
      </c>
    </row>
    <row r="8" spans="1:8" s="194" customFormat="1" ht="15" x14ac:dyDescent="0.25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336" t="s">
        <v>272</v>
      </c>
      <c r="H8" s="235">
        <v>8</v>
      </c>
    </row>
    <row r="9" spans="1:8" s="194" customFormat="1" ht="30" x14ac:dyDescent="0.25">
      <c r="A9" s="487">
        <v>1</v>
      </c>
      <c r="B9" s="385" t="s">
        <v>950</v>
      </c>
      <c r="C9" s="747">
        <v>3699</v>
      </c>
      <c r="D9" s="747">
        <v>3699</v>
      </c>
      <c r="E9" s="200">
        <v>8</v>
      </c>
      <c r="F9" s="748" t="s">
        <v>1121</v>
      </c>
      <c r="G9" s="749" t="s">
        <v>1122</v>
      </c>
      <c r="H9" s="235" t="s">
        <v>1123</v>
      </c>
    </row>
    <row r="10" spans="1:8" s="194" customFormat="1" ht="30" x14ac:dyDescent="0.25">
      <c r="A10" s="487">
        <v>2</v>
      </c>
      <c r="B10" s="385" t="s">
        <v>951</v>
      </c>
      <c r="C10" s="747">
        <v>2377</v>
      </c>
      <c r="D10" s="747">
        <v>2377</v>
      </c>
      <c r="E10" s="200"/>
      <c r="F10" s="748" t="s">
        <v>1121</v>
      </c>
      <c r="G10" s="749" t="s">
        <v>1122</v>
      </c>
      <c r="H10" s="235" t="s">
        <v>1123</v>
      </c>
    </row>
    <row r="11" spans="1:8" s="194" customFormat="1" ht="30" x14ac:dyDescent="0.25">
      <c r="A11" s="487">
        <v>3</v>
      </c>
      <c r="B11" s="385" t="s">
        <v>952</v>
      </c>
      <c r="C11" s="747">
        <v>3445</v>
      </c>
      <c r="D11" s="747">
        <v>3445</v>
      </c>
      <c r="E11" s="200"/>
      <c r="F11" s="748" t="s">
        <v>1121</v>
      </c>
      <c r="G11" s="749" t="s">
        <v>1122</v>
      </c>
      <c r="H11" s="235" t="s">
        <v>1123</v>
      </c>
    </row>
    <row r="12" spans="1:8" s="194" customFormat="1" ht="30" x14ac:dyDescent="0.25">
      <c r="A12" s="487">
        <v>4</v>
      </c>
      <c r="B12" s="385" t="s">
        <v>953</v>
      </c>
      <c r="C12" s="747">
        <v>3556</v>
      </c>
      <c r="D12" s="747">
        <v>3556</v>
      </c>
      <c r="E12" s="8"/>
      <c r="F12" s="748" t="s">
        <v>1121</v>
      </c>
      <c r="G12" s="749" t="s">
        <v>1122</v>
      </c>
      <c r="H12" s="235" t="s">
        <v>1123</v>
      </c>
    </row>
    <row r="13" spans="1:8" s="194" customFormat="1" ht="30" x14ac:dyDescent="0.25">
      <c r="A13" s="487">
        <v>5</v>
      </c>
      <c r="B13" s="385" t="s">
        <v>954</v>
      </c>
      <c r="C13" s="747">
        <v>7608</v>
      </c>
      <c r="D13" s="747">
        <v>7608</v>
      </c>
      <c r="E13" s="200"/>
      <c r="F13" s="748" t="s">
        <v>1121</v>
      </c>
      <c r="G13" s="749" t="s">
        <v>1122</v>
      </c>
      <c r="H13" s="235" t="s">
        <v>1123</v>
      </c>
    </row>
    <row r="14" spans="1:8" s="194" customFormat="1" ht="30" x14ac:dyDescent="0.25">
      <c r="A14" s="487">
        <v>6</v>
      </c>
      <c r="B14" s="385" t="s">
        <v>955</v>
      </c>
      <c r="C14" s="747">
        <v>2923</v>
      </c>
      <c r="D14" s="747">
        <v>2923</v>
      </c>
      <c r="E14" s="200"/>
      <c r="F14" s="748" t="s">
        <v>1121</v>
      </c>
      <c r="G14" s="749" t="s">
        <v>1122</v>
      </c>
      <c r="H14" s="235" t="s">
        <v>1123</v>
      </c>
    </row>
    <row r="15" spans="1:8" s="194" customFormat="1" ht="30" x14ac:dyDescent="0.25">
      <c r="A15" s="487">
        <v>7</v>
      </c>
      <c r="B15" s="385" t="s">
        <v>956</v>
      </c>
      <c r="C15" s="747">
        <v>3051</v>
      </c>
      <c r="D15" s="747">
        <v>3051</v>
      </c>
      <c r="E15" s="200">
        <v>5</v>
      </c>
      <c r="F15" s="748" t="s">
        <v>1121</v>
      </c>
      <c r="G15" s="749" t="s">
        <v>1122</v>
      </c>
      <c r="H15" s="235" t="s">
        <v>1123</v>
      </c>
    </row>
    <row r="16" spans="1:8" s="194" customFormat="1" ht="30" x14ac:dyDescent="0.25">
      <c r="A16" s="487">
        <v>8</v>
      </c>
      <c r="B16" s="385" t="s">
        <v>957</v>
      </c>
      <c r="C16" s="747">
        <v>873</v>
      </c>
      <c r="D16" s="747">
        <v>873</v>
      </c>
      <c r="E16" s="8"/>
      <c r="F16" s="748" t="s">
        <v>1121</v>
      </c>
      <c r="G16" s="749" t="s">
        <v>1122</v>
      </c>
      <c r="H16" s="235" t="s">
        <v>1123</v>
      </c>
    </row>
    <row r="17" spans="1:13" ht="31.5" x14ac:dyDescent="0.25">
      <c r="A17" s="487">
        <v>9</v>
      </c>
      <c r="B17" s="386" t="s">
        <v>958</v>
      </c>
      <c r="C17" s="747">
        <v>3776</v>
      </c>
      <c r="D17" s="747">
        <v>3776</v>
      </c>
      <c r="E17" s="8"/>
      <c r="F17" s="748" t="s">
        <v>1121</v>
      </c>
      <c r="G17" s="749" t="s">
        <v>1122</v>
      </c>
      <c r="H17" s="235" t="s">
        <v>1123</v>
      </c>
      <c r="I17" s="709"/>
    </row>
    <row r="18" spans="1:13" ht="30" x14ac:dyDescent="0.25">
      <c r="A18" s="487">
        <v>10</v>
      </c>
      <c r="B18" s="385" t="s">
        <v>959</v>
      </c>
      <c r="C18" s="747">
        <v>5470</v>
      </c>
      <c r="D18" s="747">
        <v>5470</v>
      </c>
      <c r="E18" s="750"/>
      <c r="F18" s="748" t="s">
        <v>1121</v>
      </c>
      <c r="G18" s="749" t="s">
        <v>1122</v>
      </c>
      <c r="H18" s="235" t="s">
        <v>1123</v>
      </c>
      <c r="I18" s="709"/>
    </row>
    <row r="19" spans="1:13" ht="30" x14ac:dyDescent="0.25">
      <c r="A19" s="487">
        <v>11</v>
      </c>
      <c r="B19" s="387" t="s">
        <v>960</v>
      </c>
      <c r="C19" s="747">
        <v>1221</v>
      </c>
      <c r="D19" s="747">
        <v>1221</v>
      </c>
      <c r="E19" s="750"/>
      <c r="F19" s="748" t="s">
        <v>1121</v>
      </c>
      <c r="G19" s="749" t="s">
        <v>1122</v>
      </c>
      <c r="H19" s="235" t="s">
        <v>1123</v>
      </c>
      <c r="I19" s="709"/>
    </row>
    <row r="20" spans="1:13" ht="31.5" x14ac:dyDescent="0.25">
      <c r="A20" s="487">
        <v>12</v>
      </c>
      <c r="B20" s="386" t="s">
        <v>961</v>
      </c>
      <c r="C20" s="747">
        <v>1960</v>
      </c>
      <c r="D20" s="747">
        <v>1960</v>
      </c>
      <c r="E20" s="8"/>
      <c r="F20" s="748" t="s">
        <v>1121</v>
      </c>
      <c r="G20" s="749" t="s">
        <v>1122</v>
      </c>
      <c r="H20" s="235" t="s">
        <v>1123</v>
      </c>
      <c r="I20" s="709"/>
    </row>
    <row r="21" spans="1:13" ht="30" x14ac:dyDescent="0.25">
      <c r="A21" s="487">
        <v>13</v>
      </c>
      <c r="B21" s="385" t="s">
        <v>962</v>
      </c>
      <c r="C21" s="747">
        <v>1165</v>
      </c>
      <c r="D21" s="747">
        <v>1165</v>
      </c>
      <c r="E21" s="750">
        <v>6</v>
      </c>
      <c r="F21" s="748" t="s">
        <v>1121</v>
      </c>
      <c r="G21" s="749" t="s">
        <v>1122</v>
      </c>
      <c r="H21" s="235" t="s">
        <v>1123</v>
      </c>
      <c r="I21" s="709"/>
    </row>
    <row r="22" spans="1:13" ht="31.5" x14ac:dyDescent="0.25">
      <c r="A22" s="487">
        <v>14</v>
      </c>
      <c r="B22" s="386" t="s">
        <v>963</v>
      </c>
      <c r="C22" s="747">
        <v>1794</v>
      </c>
      <c r="D22" s="747">
        <v>1794</v>
      </c>
      <c r="E22" s="8"/>
      <c r="F22" s="748" t="s">
        <v>1121</v>
      </c>
      <c r="G22" s="749" t="s">
        <v>1122</v>
      </c>
      <c r="H22" s="235" t="s">
        <v>1123</v>
      </c>
      <c r="I22" s="709"/>
    </row>
    <row r="23" spans="1:13" ht="30" x14ac:dyDescent="0.25">
      <c r="A23" s="487">
        <v>15</v>
      </c>
      <c r="B23" s="385" t="s">
        <v>964</v>
      </c>
      <c r="C23" s="747">
        <v>2045</v>
      </c>
      <c r="D23" s="747">
        <v>2045</v>
      </c>
      <c r="E23" s="750"/>
      <c r="F23" s="748" t="s">
        <v>1121</v>
      </c>
      <c r="G23" s="749" t="s">
        <v>1122</v>
      </c>
      <c r="H23" s="235" t="s">
        <v>1123</v>
      </c>
      <c r="I23" s="709"/>
    </row>
    <row r="24" spans="1:13" ht="30" x14ac:dyDescent="0.25">
      <c r="A24" s="487">
        <v>16</v>
      </c>
      <c r="B24" s="385" t="s">
        <v>965</v>
      </c>
      <c r="C24" s="747">
        <v>2183</v>
      </c>
      <c r="D24" s="747">
        <v>2183</v>
      </c>
      <c r="E24" s="750"/>
      <c r="F24" s="748" t="s">
        <v>1121</v>
      </c>
      <c r="G24" s="749" t="s">
        <v>1122</v>
      </c>
      <c r="H24" s="235" t="s">
        <v>1123</v>
      </c>
      <c r="I24" s="709"/>
    </row>
    <row r="25" spans="1:13" ht="30" x14ac:dyDescent="0.25">
      <c r="A25" s="487">
        <v>17</v>
      </c>
      <c r="B25" s="387" t="s">
        <v>966</v>
      </c>
      <c r="C25" s="747">
        <v>5272</v>
      </c>
      <c r="D25" s="747">
        <v>5272</v>
      </c>
      <c r="E25" s="750"/>
      <c r="F25" s="748" t="s">
        <v>1121</v>
      </c>
      <c r="G25" s="749" t="s">
        <v>1122</v>
      </c>
      <c r="H25" s="235" t="s">
        <v>1123</v>
      </c>
      <c r="I25" s="709"/>
    </row>
    <row r="26" spans="1:13" ht="30" x14ac:dyDescent="0.25">
      <c r="A26" s="487">
        <v>18</v>
      </c>
      <c r="B26" s="385" t="s">
        <v>967</v>
      </c>
      <c r="C26" s="747">
        <v>4390</v>
      </c>
      <c r="D26" s="747">
        <v>4390</v>
      </c>
      <c r="E26" s="200"/>
      <c r="F26" s="748" t="s">
        <v>1121</v>
      </c>
      <c r="G26" s="749" t="s">
        <v>1122</v>
      </c>
      <c r="H26" s="235" t="s">
        <v>1123</v>
      </c>
      <c r="I26" s="709"/>
    </row>
    <row r="27" spans="1:13" ht="30" x14ac:dyDescent="0.25">
      <c r="A27" s="487">
        <v>19</v>
      </c>
      <c r="B27" s="386" t="s">
        <v>968</v>
      </c>
      <c r="C27" s="747">
        <v>3209</v>
      </c>
      <c r="D27" s="747">
        <v>3209</v>
      </c>
      <c r="E27" s="8"/>
      <c r="F27" s="748" t="s">
        <v>1121</v>
      </c>
      <c r="G27" s="749" t="s">
        <v>1122</v>
      </c>
      <c r="H27" s="235" t="s">
        <v>1123</v>
      </c>
      <c r="I27" s="709"/>
    </row>
    <row r="28" spans="1:13" ht="30" x14ac:dyDescent="0.25">
      <c r="A28" s="487">
        <v>20</v>
      </c>
      <c r="B28" s="387" t="s">
        <v>969</v>
      </c>
      <c r="C28" s="747">
        <v>3361</v>
      </c>
      <c r="D28" s="747">
        <v>3361</v>
      </c>
      <c r="E28" s="8"/>
      <c r="F28" s="748" t="s">
        <v>1121</v>
      </c>
      <c r="G28" s="749" t="s">
        <v>1122</v>
      </c>
      <c r="H28" s="235" t="s">
        <v>1123</v>
      </c>
      <c r="I28" s="706"/>
    </row>
    <row r="29" spans="1:13" ht="30" x14ac:dyDescent="0.25">
      <c r="A29" s="487">
        <v>21</v>
      </c>
      <c r="B29" s="386" t="s">
        <v>970</v>
      </c>
      <c r="C29" s="747">
        <v>1635</v>
      </c>
      <c r="D29" s="747">
        <v>1635</v>
      </c>
      <c r="E29" s="8"/>
      <c r="F29" s="748" t="s">
        <v>1121</v>
      </c>
      <c r="G29" s="749" t="s">
        <v>1122</v>
      </c>
      <c r="H29" s="235" t="s">
        <v>1123</v>
      </c>
      <c r="I29" s="706"/>
    </row>
    <row r="30" spans="1:13" ht="30" x14ac:dyDescent="0.25">
      <c r="A30" s="487">
        <v>22</v>
      </c>
      <c r="B30" s="385" t="s">
        <v>971</v>
      </c>
      <c r="C30" s="747">
        <v>2070</v>
      </c>
      <c r="D30" s="747">
        <v>2070</v>
      </c>
      <c r="E30" s="200"/>
      <c r="F30" s="748" t="s">
        <v>1121</v>
      </c>
      <c r="G30" s="749" t="s">
        <v>1122</v>
      </c>
      <c r="H30" s="235" t="s">
        <v>1123</v>
      </c>
      <c r="I30" s="218"/>
    </row>
    <row r="31" spans="1:13" ht="30" x14ac:dyDescent="0.25">
      <c r="A31" s="487">
        <v>23</v>
      </c>
      <c r="B31" s="385" t="s">
        <v>972</v>
      </c>
      <c r="C31" s="747">
        <v>800</v>
      </c>
      <c r="D31" s="747">
        <v>800</v>
      </c>
      <c r="E31" s="383"/>
      <c r="F31" s="748" t="s">
        <v>1121</v>
      </c>
      <c r="G31" s="749" t="s">
        <v>1122</v>
      </c>
      <c r="H31" s="235" t="s">
        <v>1123</v>
      </c>
      <c r="I31" s="303"/>
    </row>
    <row r="32" spans="1:13" ht="30" x14ac:dyDescent="0.25">
      <c r="A32" s="487">
        <v>24</v>
      </c>
      <c r="B32" s="385" t="s">
        <v>973</v>
      </c>
      <c r="C32" s="747">
        <v>3993</v>
      </c>
      <c r="D32" s="747">
        <v>3993</v>
      </c>
      <c r="E32" s="750"/>
      <c r="F32" s="748" t="s">
        <v>1121</v>
      </c>
      <c r="G32" s="749" t="s">
        <v>1122</v>
      </c>
      <c r="H32" s="235" t="s">
        <v>1123</v>
      </c>
      <c r="I32" s="303"/>
      <c r="J32" s="303"/>
      <c r="K32" s="303"/>
      <c r="L32" s="303"/>
      <c r="M32" s="303"/>
    </row>
    <row r="33" spans="1:9" ht="30" x14ac:dyDescent="0.25">
      <c r="A33" s="487">
        <v>25</v>
      </c>
      <c r="B33" s="385" t="s">
        <v>974</v>
      </c>
      <c r="C33" s="747">
        <v>2541</v>
      </c>
      <c r="D33" s="747">
        <v>2541</v>
      </c>
      <c r="E33" s="8"/>
      <c r="F33" s="748" t="s">
        <v>1121</v>
      </c>
      <c r="G33" s="749" t="s">
        <v>1122</v>
      </c>
      <c r="H33" s="235" t="s">
        <v>1123</v>
      </c>
      <c r="I33" s="709"/>
    </row>
    <row r="34" spans="1:9" ht="30" x14ac:dyDescent="0.25">
      <c r="A34" s="487">
        <v>26</v>
      </c>
      <c r="B34" s="385" t="s">
        <v>975</v>
      </c>
      <c r="C34" s="747">
        <v>950</v>
      </c>
      <c r="D34" s="747">
        <v>950</v>
      </c>
      <c r="E34" s="750"/>
      <c r="F34" s="748" t="s">
        <v>1121</v>
      </c>
      <c r="G34" s="749" t="s">
        <v>1122</v>
      </c>
      <c r="H34" s="235" t="s">
        <v>1123</v>
      </c>
      <c r="I34" s="709"/>
    </row>
    <row r="35" spans="1:9" ht="30" x14ac:dyDescent="0.25">
      <c r="A35" s="487">
        <v>27</v>
      </c>
      <c r="B35" s="385" t="s">
        <v>976</v>
      </c>
      <c r="C35" s="747">
        <v>2650</v>
      </c>
      <c r="D35" s="747">
        <v>2650</v>
      </c>
      <c r="E35" s="8"/>
      <c r="F35" s="748" t="s">
        <v>1121</v>
      </c>
      <c r="G35" s="749" t="s">
        <v>1122</v>
      </c>
      <c r="H35" s="235" t="s">
        <v>1123</v>
      </c>
      <c r="I35" s="709"/>
    </row>
    <row r="36" spans="1:9" ht="30" x14ac:dyDescent="0.25">
      <c r="A36" s="487">
        <v>28</v>
      </c>
      <c r="B36" s="387" t="s">
        <v>977</v>
      </c>
      <c r="C36" s="747">
        <v>3732</v>
      </c>
      <c r="D36" s="747">
        <v>3732</v>
      </c>
      <c r="E36" s="8"/>
      <c r="F36" s="748" t="s">
        <v>1121</v>
      </c>
      <c r="G36" s="749" t="s">
        <v>1122</v>
      </c>
      <c r="H36" s="235" t="s">
        <v>1123</v>
      </c>
      <c r="I36" s="709"/>
    </row>
    <row r="37" spans="1:9" ht="30" x14ac:dyDescent="0.25">
      <c r="A37" s="487">
        <v>29</v>
      </c>
      <c r="B37" s="385" t="s">
        <v>978</v>
      </c>
      <c r="C37" s="747">
        <v>4149</v>
      </c>
      <c r="D37" s="747">
        <v>4149</v>
      </c>
      <c r="E37" s="383">
        <v>2</v>
      </c>
      <c r="F37" s="748" t="s">
        <v>1121</v>
      </c>
      <c r="G37" s="749" t="s">
        <v>1122</v>
      </c>
      <c r="H37" s="235" t="s">
        <v>1123</v>
      </c>
      <c r="I37" s="709"/>
    </row>
    <row r="38" spans="1:9" ht="30" x14ac:dyDescent="0.25">
      <c r="A38" s="487">
        <v>30</v>
      </c>
      <c r="B38" s="385" t="s">
        <v>979</v>
      </c>
      <c r="C38" s="747">
        <v>2645</v>
      </c>
      <c r="D38" s="747">
        <v>2645</v>
      </c>
      <c r="E38" s="383"/>
      <c r="F38" s="748" t="s">
        <v>1121</v>
      </c>
      <c r="G38" s="749" t="s">
        <v>1122</v>
      </c>
      <c r="H38" s="235" t="s">
        <v>1123</v>
      </c>
      <c r="I38" s="709"/>
    </row>
    <row r="39" spans="1:9" ht="30" x14ac:dyDescent="0.25">
      <c r="A39" s="487">
        <v>31</v>
      </c>
      <c r="B39" s="385" t="s">
        <v>980</v>
      </c>
      <c r="C39" s="747">
        <v>2564</v>
      </c>
      <c r="D39" s="747">
        <v>2564</v>
      </c>
      <c r="E39" s="8"/>
      <c r="F39" s="748" t="s">
        <v>1121</v>
      </c>
      <c r="G39" s="749" t="s">
        <v>1122</v>
      </c>
      <c r="H39" s="235" t="s">
        <v>1123</v>
      </c>
      <c r="I39" s="709"/>
    </row>
    <row r="40" spans="1:9" ht="30" x14ac:dyDescent="0.25">
      <c r="A40" s="487">
        <v>32</v>
      </c>
      <c r="B40" s="385" t="s">
        <v>981</v>
      </c>
      <c r="C40" s="747">
        <v>2899</v>
      </c>
      <c r="D40" s="747">
        <v>2899</v>
      </c>
      <c r="E40" s="383">
        <v>3</v>
      </c>
      <c r="F40" s="748" t="s">
        <v>1121</v>
      </c>
      <c r="G40" s="749" t="s">
        <v>1122</v>
      </c>
      <c r="H40" s="235" t="s">
        <v>1123</v>
      </c>
      <c r="I40" s="709"/>
    </row>
    <row r="41" spans="1:9" ht="30" x14ac:dyDescent="0.25">
      <c r="A41" s="487">
        <v>33</v>
      </c>
      <c r="B41" s="385" t="s">
        <v>982</v>
      </c>
      <c r="C41" s="747">
        <v>2323</v>
      </c>
      <c r="D41" s="747">
        <v>2323</v>
      </c>
      <c r="E41" s="383"/>
      <c r="F41" s="748" t="s">
        <v>1121</v>
      </c>
      <c r="G41" s="749" t="s">
        <v>1122</v>
      </c>
      <c r="H41" s="235" t="s">
        <v>1123</v>
      </c>
      <c r="I41" s="709"/>
    </row>
    <row r="42" spans="1:9" x14ac:dyDescent="0.2">
      <c r="A42" s="813" t="s">
        <v>19</v>
      </c>
      <c r="B42" s="814"/>
      <c r="C42" s="704">
        <f>SUM(C9:C41)</f>
        <v>96329</v>
      </c>
      <c r="D42" s="704">
        <f>SUM(D9:D41)</f>
        <v>96329</v>
      </c>
      <c r="E42" s="704">
        <f>SUM(E9:E41)</f>
        <v>24</v>
      </c>
      <c r="F42" s="9"/>
      <c r="G42" s="9"/>
      <c r="H42" s="9"/>
      <c r="I42" s="709"/>
    </row>
  </sheetData>
  <mergeCells count="5">
    <mergeCell ref="A42:B42"/>
    <mergeCell ref="A1:F1"/>
    <mergeCell ref="A2:G2"/>
    <mergeCell ref="A4:G4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S34"/>
  <sheetViews>
    <sheetView zoomScaleSheetLayoutView="90" workbookViewId="0">
      <selection activeCell="A31" sqref="A31:J31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860"/>
      <c r="E1" s="860"/>
      <c r="H1" s="40"/>
      <c r="I1" s="933" t="s">
        <v>71</v>
      </c>
      <c r="J1" s="933"/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9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9" ht="10.5" customHeight="1" x14ac:dyDescent="0.2"/>
    <row r="5" spans="1:19" s="15" customFormat="1" ht="24.75" customHeight="1" x14ac:dyDescent="0.25">
      <c r="A5" s="1051" t="s">
        <v>436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51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63" t="s">
        <v>166</v>
      </c>
      <c r="B7" s="863"/>
      <c r="E7" s="996"/>
      <c r="F7" s="996"/>
      <c r="G7" s="996"/>
      <c r="H7" s="996"/>
      <c r="I7" s="996" t="s">
        <v>1086</v>
      </c>
      <c r="J7" s="996"/>
      <c r="K7" s="996"/>
    </row>
    <row r="8" spans="1:19" s="13" customFormat="1" ht="15.75" hidden="1" x14ac:dyDescent="0.25">
      <c r="C8" s="940" t="s">
        <v>16</v>
      </c>
      <c r="D8" s="940"/>
      <c r="E8" s="940"/>
      <c r="F8" s="940"/>
      <c r="G8" s="940"/>
      <c r="H8" s="940"/>
      <c r="I8" s="940"/>
      <c r="J8" s="940"/>
    </row>
    <row r="9" spans="1:19" ht="44.25" customHeight="1" x14ac:dyDescent="0.2">
      <c r="A9" s="936" t="s">
        <v>26</v>
      </c>
      <c r="B9" s="936" t="s">
        <v>61</v>
      </c>
      <c r="C9" s="964" t="s">
        <v>462</v>
      </c>
      <c r="D9" s="966"/>
      <c r="E9" s="964" t="s">
        <v>41</v>
      </c>
      <c r="F9" s="966"/>
      <c r="G9" s="964" t="s">
        <v>42</v>
      </c>
      <c r="H9" s="966"/>
      <c r="I9" s="939" t="s">
        <v>110</v>
      </c>
      <c r="J9" s="939"/>
      <c r="K9" s="936" t="s">
        <v>514</v>
      </c>
      <c r="R9" s="9"/>
      <c r="S9" s="12"/>
    </row>
    <row r="10" spans="1:19" s="14" customFormat="1" ht="56.25" customHeight="1" x14ac:dyDescent="0.2">
      <c r="A10" s="937"/>
      <c r="B10" s="937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37"/>
    </row>
    <row r="11" spans="1:19" x14ac:dyDescent="0.2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3">
        <v>11</v>
      </c>
    </row>
    <row r="12" spans="1:19" ht="15.75" customHeight="1" x14ac:dyDescent="0.2">
      <c r="A12" s="392">
        <v>1</v>
      </c>
      <c r="B12" s="391" t="s">
        <v>379</v>
      </c>
      <c r="C12" s="422">
        <v>6318</v>
      </c>
      <c r="D12" s="422">
        <v>3790.56</v>
      </c>
      <c r="E12" s="422">
        <v>6318</v>
      </c>
      <c r="F12" s="422">
        <v>3790.56</v>
      </c>
      <c r="G12" s="422">
        <v>0</v>
      </c>
      <c r="H12" s="422">
        <v>0</v>
      </c>
      <c r="I12" s="422">
        <v>0</v>
      </c>
      <c r="J12" s="422">
        <v>0</v>
      </c>
      <c r="K12" s="422">
        <v>0</v>
      </c>
    </row>
    <row r="13" spans="1:19" ht="15.75" customHeight="1" x14ac:dyDescent="0.2">
      <c r="A13" s="392">
        <v>2</v>
      </c>
      <c r="B13" s="391" t="s">
        <v>380</v>
      </c>
      <c r="C13" s="422">
        <v>0</v>
      </c>
      <c r="D13" s="422">
        <v>0</v>
      </c>
      <c r="E13" s="422">
        <v>0</v>
      </c>
      <c r="F13" s="422">
        <v>0</v>
      </c>
      <c r="G13" s="422">
        <v>0</v>
      </c>
      <c r="H13" s="422">
        <v>0</v>
      </c>
      <c r="I13" s="422">
        <v>0</v>
      </c>
      <c r="J13" s="422">
        <v>0</v>
      </c>
      <c r="K13" s="422">
        <v>0</v>
      </c>
    </row>
    <row r="14" spans="1:19" ht="15.75" customHeight="1" x14ac:dyDescent="0.2">
      <c r="A14" s="392">
        <v>3</v>
      </c>
      <c r="B14" s="391" t="s">
        <v>381</v>
      </c>
      <c r="C14" s="422">
        <v>9303</v>
      </c>
      <c r="D14" s="489">
        <v>5581.8</v>
      </c>
      <c r="E14" s="422">
        <v>8536</v>
      </c>
      <c r="F14" s="489">
        <v>5581.8</v>
      </c>
      <c r="G14" s="422">
        <v>0</v>
      </c>
      <c r="H14" s="422">
        <v>0</v>
      </c>
      <c r="I14" s="422">
        <v>767</v>
      </c>
      <c r="J14" s="422">
        <v>0</v>
      </c>
      <c r="K14" s="422">
        <v>0</v>
      </c>
    </row>
    <row r="15" spans="1:19" ht="15.75" customHeight="1" x14ac:dyDescent="0.2">
      <c r="A15" s="392">
        <v>4</v>
      </c>
      <c r="B15" s="391" t="s">
        <v>382</v>
      </c>
      <c r="C15" s="422">
        <v>4247</v>
      </c>
      <c r="D15" s="489">
        <v>4415.07</v>
      </c>
      <c r="E15" s="422">
        <v>4247</v>
      </c>
      <c r="F15" s="489">
        <v>4415.07</v>
      </c>
      <c r="G15" s="422">
        <v>0</v>
      </c>
      <c r="H15" s="422">
        <v>0</v>
      </c>
      <c r="I15" s="422">
        <v>0</v>
      </c>
      <c r="J15" s="422">
        <v>0</v>
      </c>
      <c r="K15" s="422">
        <v>0</v>
      </c>
    </row>
    <row r="16" spans="1:19" ht="15.75" customHeight="1" x14ac:dyDescent="0.2">
      <c r="A16" s="392">
        <v>5</v>
      </c>
      <c r="B16" s="391" t="s">
        <v>383</v>
      </c>
      <c r="C16" s="422">
        <v>0</v>
      </c>
      <c r="D16" s="489">
        <v>0</v>
      </c>
      <c r="E16" s="422">
        <v>0</v>
      </c>
      <c r="F16" s="489">
        <v>0</v>
      </c>
      <c r="G16" s="422">
        <v>0</v>
      </c>
      <c r="H16" s="422">
        <v>0</v>
      </c>
      <c r="I16" s="422">
        <v>0</v>
      </c>
      <c r="J16" s="422">
        <v>0</v>
      </c>
      <c r="K16" s="422">
        <v>0</v>
      </c>
    </row>
    <row r="17" spans="1:16" ht="15.75" customHeight="1" x14ac:dyDescent="0.2">
      <c r="A17" s="392">
        <v>6</v>
      </c>
      <c r="B17" s="391" t="s">
        <v>384</v>
      </c>
      <c r="C17" s="422">
        <v>0</v>
      </c>
      <c r="D17" s="422">
        <v>0</v>
      </c>
      <c r="E17" s="422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</row>
    <row r="18" spans="1:16" ht="15.75" customHeight="1" x14ac:dyDescent="0.2">
      <c r="A18" s="392">
        <v>7</v>
      </c>
      <c r="B18" s="391" t="s">
        <v>385</v>
      </c>
      <c r="C18" s="422">
        <v>0</v>
      </c>
      <c r="D18" s="422">
        <v>0</v>
      </c>
      <c r="E18" s="422">
        <v>0</v>
      </c>
      <c r="F18" s="422">
        <v>0</v>
      </c>
      <c r="G18" s="422">
        <v>0</v>
      </c>
      <c r="H18" s="422">
        <v>0</v>
      </c>
      <c r="I18" s="422">
        <v>0</v>
      </c>
      <c r="J18" s="422">
        <v>0</v>
      </c>
      <c r="K18" s="422">
        <v>0</v>
      </c>
    </row>
    <row r="19" spans="1:16" s="12" customFormat="1" ht="15.75" customHeight="1" x14ac:dyDescent="0.2">
      <c r="A19" s="392">
        <v>8</v>
      </c>
      <c r="B19" s="391" t="s">
        <v>256</v>
      </c>
      <c r="C19" s="422">
        <v>5209</v>
      </c>
      <c r="D19" s="422">
        <v>9415.7199999999993</v>
      </c>
      <c r="E19" s="422">
        <v>5209</v>
      </c>
      <c r="F19" s="422">
        <v>9415.7199999999993</v>
      </c>
      <c r="G19" s="422">
        <v>0</v>
      </c>
      <c r="H19" s="422">
        <v>0</v>
      </c>
      <c r="I19" s="422">
        <v>0</v>
      </c>
      <c r="J19" s="422">
        <v>0</v>
      </c>
      <c r="K19" s="422">
        <v>0</v>
      </c>
    </row>
    <row r="20" spans="1:16" s="12" customFormat="1" ht="15.75" customHeight="1" x14ac:dyDescent="0.2">
      <c r="A20" s="392">
        <v>9</v>
      </c>
      <c r="B20" s="391" t="s">
        <v>360</v>
      </c>
      <c r="C20" s="422">
        <v>0</v>
      </c>
      <c r="D20" s="489">
        <v>0</v>
      </c>
      <c r="E20" s="422">
        <v>0</v>
      </c>
      <c r="F20" s="489">
        <v>0</v>
      </c>
      <c r="G20" s="422">
        <v>0</v>
      </c>
      <c r="H20" s="422">
        <v>0</v>
      </c>
      <c r="I20" s="422">
        <v>0</v>
      </c>
      <c r="J20" s="422">
        <v>0</v>
      </c>
      <c r="K20" s="422">
        <v>0</v>
      </c>
    </row>
    <row r="21" spans="1:16" s="12" customFormat="1" ht="15.75" customHeight="1" x14ac:dyDescent="0.2">
      <c r="A21" s="392">
        <v>10</v>
      </c>
      <c r="B21" s="391" t="s">
        <v>513</v>
      </c>
      <c r="C21" s="422">
        <v>0</v>
      </c>
      <c r="D21" s="422">
        <v>0</v>
      </c>
      <c r="E21" s="422">
        <v>0</v>
      </c>
      <c r="F21" s="422">
        <v>0</v>
      </c>
      <c r="G21" s="422">
        <v>0</v>
      </c>
      <c r="H21" s="422">
        <v>0</v>
      </c>
      <c r="I21" s="422">
        <v>0</v>
      </c>
      <c r="J21" s="422">
        <v>0</v>
      </c>
      <c r="K21" s="422"/>
    </row>
    <row r="22" spans="1:16" s="12" customFormat="1" ht="15.75" customHeight="1" x14ac:dyDescent="0.2">
      <c r="A22" s="392">
        <v>11</v>
      </c>
      <c r="B22" s="391" t="s">
        <v>474</v>
      </c>
      <c r="C22" s="422">
        <v>0</v>
      </c>
      <c r="D22" s="422">
        <v>0</v>
      </c>
      <c r="E22" s="422">
        <v>0</v>
      </c>
      <c r="F22" s="422">
        <v>0</v>
      </c>
      <c r="G22" s="422">
        <v>0</v>
      </c>
      <c r="H22" s="422">
        <v>0</v>
      </c>
      <c r="I22" s="422">
        <v>0</v>
      </c>
      <c r="J22" s="422">
        <v>0</v>
      </c>
      <c r="K22" s="422"/>
    </row>
    <row r="23" spans="1:16" s="12" customFormat="1" ht="15.75" customHeight="1" x14ac:dyDescent="0.2">
      <c r="A23" s="392">
        <v>12</v>
      </c>
      <c r="B23" s="391" t="s">
        <v>512</v>
      </c>
      <c r="C23" s="422">
        <v>0</v>
      </c>
      <c r="D23" s="422">
        <v>0</v>
      </c>
      <c r="E23" s="422">
        <v>0</v>
      </c>
      <c r="F23" s="422">
        <v>0</v>
      </c>
      <c r="G23" s="422">
        <v>0</v>
      </c>
      <c r="H23" s="422">
        <v>0</v>
      </c>
      <c r="I23" s="422">
        <v>0</v>
      </c>
      <c r="J23" s="422">
        <v>0</v>
      </c>
      <c r="K23" s="422">
        <v>0</v>
      </c>
    </row>
    <row r="24" spans="1:16" s="12" customFormat="1" ht="15.75" customHeight="1" x14ac:dyDescent="0.2">
      <c r="A24" s="392">
        <v>13</v>
      </c>
      <c r="B24" s="391" t="s">
        <v>688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</row>
    <row r="25" spans="1:16" s="12" customFormat="1" ht="15.75" customHeight="1" x14ac:dyDescent="0.2">
      <c r="A25" s="1050" t="s">
        <v>1005</v>
      </c>
      <c r="B25" s="1050"/>
      <c r="C25" s="470">
        <f>SUM(C12:C24)</f>
        <v>25077</v>
      </c>
      <c r="D25" s="490">
        <f t="shared" ref="D25:K25" si="0">SUM(D12:D24)</f>
        <v>23203.15</v>
      </c>
      <c r="E25" s="470">
        <f t="shared" si="0"/>
        <v>24310</v>
      </c>
      <c r="F25" s="490">
        <f t="shared" si="0"/>
        <v>23203.15</v>
      </c>
      <c r="G25" s="470">
        <f t="shared" si="0"/>
        <v>0</v>
      </c>
      <c r="H25" s="490">
        <f t="shared" si="0"/>
        <v>0</v>
      </c>
      <c r="I25" s="470">
        <f t="shared" si="0"/>
        <v>767</v>
      </c>
      <c r="J25" s="490">
        <f t="shared" si="0"/>
        <v>0</v>
      </c>
      <c r="K25" s="491">
        <f t="shared" si="0"/>
        <v>0</v>
      </c>
    </row>
    <row r="26" spans="1:16" s="12" customFormat="1" x14ac:dyDescent="0.2">
      <c r="A26" s="10"/>
    </row>
    <row r="27" spans="1:16" s="12" customFormat="1" x14ac:dyDescent="0.2">
      <c r="A27" s="10"/>
    </row>
    <row r="28" spans="1:16" s="12" customFormat="1" x14ac:dyDescent="0.2">
      <c r="A28" s="10"/>
    </row>
    <row r="29" spans="1:16" s="15" customFormat="1" ht="13.9" customHeight="1" x14ac:dyDescent="0.2">
      <c r="B29" s="78"/>
      <c r="C29" s="78"/>
      <c r="D29" s="78"/>
      <c r="E29" s="78"/>
      <c r="F29" s="78"/>
      <c r="G29" s="78"/>
      <c r="H29" s="78"/>
      <c r="I29" s="864" t="s">
        <v>13</v>
      </c>
      <c r="J29" s="864"/>
      <c r="K29" s="78"/>
      <c r="L29" s="78"/>
      <c r="M29" s="78"/>
      <c r="N29" s="78"/>
      <c r="O29" s="78"/>
      <c r="P29" s="78"/>
    </row>
    <row r="30" spans="1:16" s="15" customFormat="1" ht="13.15" customHeight="1" x14ac:dyDescent="0.2">
      <c r="A30" s="865" t="s">
        <v>14</v>
      </c>
      <c r="B30" s="865"/>
      <c r="C30" s="865"/>
      <c r="D30" s="865"/>
      <c r="E30" s="865"/>
      <c r="F30" s="865"/>
      <c r="G30" s="865"/>
      <c r="H30" s="865"/>
      <c r="I30" s="865"/>
      <c r="J30" s="865"/>
      <c r="K30" s="78"/>
      <c r="L30" s="78"/>
      <c r="M30" s="78"/>
      <c r="N30" s="78"/>
      <c r="O30" s="78"/>
      <c r="P30" s="78"/>
    </row>
    <row r="31" spans="1:16" s="15" customFormat="1" ht="13.15" customHeight="1" x14ac:dyDescent="0.2">
      <c r="A31" s="865" t="s">
        <v>20</v>
      </c>
      <c r="B31" s="865"/>
      <c r="C31" s="865"/>
      <c r="D31" s="865"/>
      <c r="E31" s="865"/>
      <c r="F31" s="865"/>
      <c r="G31" s="865"/>
      <c r="H31" s="865"/>
      <c r="I31" s="865"/>
      <c r="J31" s="865"/>
      <c r="K31" s="78"/>
      <c r="L31" s="78"/>
      <c r="M31" s="78"/>
      <c r="N31" s="78"/>
      <c r="O31" s="78"/>
      <c r="P31" s="78"/>
    </row>
    <row r="32" spans="1:16" s="15" customFormat="1" x14ac:dyDescent="0.2">
      <c r="A32" s="14" t="s">
        <v>23</v>
      </c>
      <c r="B32" s="14"/>
      <c r="C32" s="14"/>
      <c r="D32" s="14"/>
      <c r="E32" s="14"/>
      <c r="F32" s="14"/>
      <c r="H32" s="860" t="s">
        <v>24</v>
      </c>
      <c r="I32" s="860"/>
    </row>
    <row r="33" spans="1:10" s="15" customFormat="1" x14ac:dyDescent="0.2">
      <c r="A33" s="14"/>
    </row>
    <row r="34" spans="1:10" x14ac:dyDescent="0.2">
      <c r="A34" s="984"/>
      <c r="B34" s="984"/>
      <c r="C34" s="984"/>
      <c r="D34" s="984"/>
      <c r="E34" s="984"/>
      <c r="F34" s="984"/>
      <c r="G34" s="984"/>
      <c r="H34" s="984"/>
      <c r="I34" s="984"/>
      <c r="J34" s="984"/>
    </row>
  </sheetData>
  <mergeCells count="22">
    <mergeCell ref="A7:B7"/>
    <mergeCell ref="E7:H7"/>
    <mergeCell ref="I7:K7"/>
    <mergeCell ref="D1:E1"/>
    <mergeCell ref="I1:J1"/>
    <mergeCell ref="A2:J2"/>
    <mergeCell ref="A3:J3"/>
    <mergeCell ref="A5:K5"/>
    <mergeCell ref="A34:J34"/>
    <mergeCell ref="C8:J8"/>
    <mergeCell ref="A9:A10"/>
    <mergeCell ref="B9:B10"/>
    <mergeCell ref="C9:D9"/>
    <mergeCell ref="E9:F9"/>
    <mergeCell ref="G9:H9"/>
    <mergeCell ref="I9:J9"/>
    <mergeCell ref="K9:K10"/>
    <mergeCell ref="I29:J29"/>
    <mergeCell ref="A30:J30"/>
    <mergeCell ref="A31:J31"/>
    <mergeCell ref="H32:I32"/>
    <mergeCell ref="A25:B2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S51"/>
  <sheetViews>
    <sheetView topLeftCell="A27" zoomScaleSheetLayoutView="90" workbookViewId="0">
      <selection activeCell="F50" sqref="F50"/>
    </sheetView>
  </sheetViews>
  <sheetFormatPr defaultRowHeight="12.75" x14ac:dyDescent="0.2"/>
  <cols>
    <col min="2" max="2" width="15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860"/>
      <c r="E1" s="860"/>
      <c r="H1" s="40"/>
      <c r="I1" s="933" t="s">
        <v>386</v>
      </c>
      <c r="J1" s="933"/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9" ht="20.25" x14ac:dyDescent="0.3">
      <c r="A3" s="932" t="s">
        <v>748</v>
      </c>
      <c r="B3" s="932"/>
      <c r="C3" s="932"/>
      <c r="D3" s="932"/>
      <c r="E3" s="932"/>
      <c r="F3" s="932"/>
      <c r="G3" s="932"/>
      <c r="H3" s="932"/>
      <c r="I3" s="932"/>
      <c r="J3" s="932"/>
    </row>
    <row r="4" spans="1:19" ht="10.5" customHeight="1" x14ac:dyDescent="0.2"/>
    <row r="5" spans="1:19" s="15" customFormat="1" ht="18.75" customHeight="1" x14ac:dyDescent="0.25">
      <c r="A5" s="1051" t="s">
        <v>437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51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63" t="s">
        <v>166</v>
      </c>
      <c r="B7" s="863"/>
      <c r="E7" s="996"/>
      <c r="F7" s="996"/>
      <c r="G7" s="996"/>
      <c r="H7" s="996"/>
      <c r="I7" s="996" t="s">
        <v>1087</v>
      </c>
      <c r="J7" s="996"/>
      <c r="K7" s="996"/>
    </row>
    <row r="8" spans="1:19" s="13" customFormat="1" ht="15.75" hidden="1" x14ac:dyDescent="0.25">
      <c r="C8" s="940" t="s">
        <v>16</v>
      </c>
      <c r="D8" s="940"/>
      <c r="E8" s="940"/>
      <c r="F8" s="940"/>
      <c r="G8" s="940"/>
      <c r="H8" s="940"/>
      <c r="I8" s="940"/>
      <c r="J8" s="940"/>
    </row>
    <row r="9" spans="1:19" ht="30" customHeight="1" x14ac:dyDescent="0.2">
      <c r="A9" s="936" t="s">
        <v>26</v>
      </c>
      <c r="B9" s="936" t="s">
        <v>40</v>
      </c>
      <c r="C9" s="964" t="s">
        <v>856</v>
      </c>
      <c r="D9" s="966"/>
      <c r="E9" s="964" t="s">
        <v>41</v>
      </c>
      <c r="F9" s="966"/>
      <c r="G9" s="964" t="s">
        <v>42</v>
      </c>
      <c r="H9" s="966"/>
      <c r="I9" s="939" t="s">
        <v>110</v>
      </c>
      <c r="J9" s="939"/>
      <c r="K9" s="936" t="s">
        <v>242</v>
      </c>
      <c r="R9" s="9"/>
      <c r="S9" s="12"/>
    </row>
    <row r="10" spans="1:19" s="14" customFormat="1" ht="42.6" customHeight="1" x14ac:dyDescent="0.2">
      <c r="A10" s="937"/>
      <c r="B10" s="937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37"/>
    </row>
    <row r="11" spans="1:19" x14ac:dyDescent="0.2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3">
        <v>11</v>
      </c>
    </row>
    <row r="12" spans="1:19" ht="15" x14ac:dyDescent="0.2">
      <c r="A12" s="495">
        <v>1</v>
      </c>
      <c r="B12" s="496" t="s">
        <v>950</v>
      </c>
      <c r="C12" s="392">
        <v>792</v>
      </c>
      <c r="D12" s="492">
        <v>732.82</v>
      </c>
      <c r="E12" s="392">
        <v>760</v>
      </c>
      <c r="F12" s="492">
        <v>732.82</v>
      </c>
      <c r="G12" s="392">
        <v>0</v>
      </c>
      <c r="H12" s="392">
        <v>0</v>
      </c>
      <c r="I12" s="392">
        <v>30</v>
      </c>
      <c r="J12" s="392">
        <v>0</v>
      </c>
      <c r="K12" s="392">
        <v>0</v>
      </c>
    </row>
    <row r="13" spans="1:19" ht="15" x14ac:dyDescent="0.2">
      <c r="A13" s="495">
        <v>2</v>
      </c>
      <c r="B13" s="496" t="s">
        <v>951</v>
      </c>
      <c r="C13" s="392">
        <v>677</v>
      </c>
      <c r="D13" s="492">
        <v>626.41</v>
      </c>
      <c r="E13" s="392">
        <v>676</v>
      </c>
      <c r="F13" s="492">
        <v>626.41</v>
      </c>
      <c r="G13" s="392">
        <v>0</v>
      </c>
      <c r="H13" s="392">
        <v>0</v>
      </c>
      <c r="I13" s="392">
        <v>1</v>
      </c>
      <c r="J13" s="392">
        <v>0</v>
      </c>
      <c r="K13" s="392">
        <v>0</v>
      </c>
    </row>
    <row r="14" spans="1:19" ht="15" x14ac:dyDescent="0.2">
      <c r="A14" s="495">
        <v>3</v>
      </c>
      <c r="B14" s="496" t="s">
        <v>952</v>
      </c>
      <c r="C14" s="392">
        <v>918</v>
      </c>
      <c r="D14" s="492">
        <v>849.4</v>
      </c>
      <c r="E14" s="392">
        <v>821</v>
      </c>
      <c r="F14" s="492">
        <v>849.4</v>
      </c>
      <c r="G14" s="392">
        <v>0</v>
      </c>
      <c r="H14" s="392">
        <v>0</v>
      </c>
      <c r="I14" s="392">
        <v>100</v>
      </c>
      <c r="J14" s="392">
        <v>0</v>
      </c>
      <c r="K14" s="392">
        <v>0</v>
      </c>
    </row>
    <row r="15" spans="1:19" ht="15" x14ac:dyDescent="0.2">
      <c r="A15" s="495">
        <v>4</v>
      </c>
      <c r="B15" s="496" t="s">
        <v>954</v>
      </c>
      <c r="C15" s="392">
        <v>2123</v>
      </c>
      <c r="D15" s="492">
        <v>1964.36</v>
      </c>
      <c r="E15" s="392">
        <v>2102</v>
      </c>
      <c r="F15" s="492">
        <v>1964.36</v>
      </c>
      <c r="G15" s="392">
        <v>0</v>
      </c>
      <c r="H15" s="392">
        <v>0</v>
      </c>
      <c r="I15" s="392">
        <v>19</v>
      </c>
      <c r="J15" s="392">
        <v>0</v>
      </c>
      <c r="K15" s="392">
        <v>0</v>
      </c>
    </row>
    <row r="16" spans="1:19" ht="15" x14ac:dyDescent="0.2">
      <c r="A16" s="495">
        <v>5</v>
      </c>
      <c r="B16" s="496" t="s">
        <v>955</v>
      </c>
      <c r="C16" s="392">
        <v>703</v>
      </c>
      <c r="D16" s="492">
        <v>650.47</v>
      </c>
      <c r="E16" s="392">
        <v>686</v>
      </c>
      <c r="F16" s="492">
        <v>650.47</v>
      </c>
      <c r="G16" s="392">
        <v>0</v>
      </c>
      <c r="H16" s="392">
        <v>0</v>
      </c>
      <c r="I16" s="392">
        <v>17</v>
      </c>
      <c r="J16" s="392">
        <v>0</v>
      </c>
      <c r="K16" s="392">
        <v>0</v>
      </c>
    </row>
    <row r="17" spans="1:11" ht="15" x14ac:dyDescent="0.2">
      <c r="A17" s="495">
        <v>6</v>
      </c>
      <c r="B17" s="496" t="s">
        <v>956</v>
      </c>
      <c r="C17" s="392">
        <v>929</v>
      </c>
      <c r="D17" s="492">
        <v>859.58</v>
      </c>
      <c r="E17" s="392">
        <v>928</v>
      </c>
      <c r="F17" s="492">
        <v>859.58</v>
      </c>
      <c r="G17" s="392">
        <v>0</v>
      </c>
      <c r="H17" s="392">
        <v>0</v>
      </c>
      <c r="I17" s="392">
        <v>1</v>
      </c>
      <c r="J17" s="392">
        <v>0</v>
      </c>
      <c r="K17" s="392">
        <v>0</v>
      </c>
    </row>
    <row r="18" spans="1:11" ht="15" x14ac:dyDescent="0.2">
      <c r="A18" s="495">
        <v>7</v>
      </c>
      <c r="B18" s="496" t="s">
        <v>959</v>
      </c>
      <c r="C18" s="392">
        <v>1170</v>
      </c>
      <c r="D18" s="492">
        <v>1082.57</v>
      </c>
      <c r="E18" s="392">
        <v>1167</v>
      </c>
      <c r="F18" s="492">
        <v>1082.57</v>
      </c>
      <c r="G18" s="392">
        <v>0</v>
      </c>
      <c r="H18" s="392">
        <v>0</v>
      </c>
      <c r="I18" s="392">
        <v>3</v>
      </c>
      <c r="J18" s="392">
        <v>0</v>
      </c>
      <c r="K18" s="392">
        <v>0</v>
      </c>
    </row>
    <row r="19" spans="1:11" ht="15" x14ac:dyDescent="0.2">
      <c r="A19" s="495">
        <v>8</v>
      </c>
      <c r="B19" s="496" t="s">
        <v>986</v>
      </c>
      <c r="C19" s="392">
        <v>287</v>
      </c>
      <c r="D19" s="492">
        <v>265.55</v>
      </c>
      <c r="E19" s="392">
        <v>284</v>
      </c>
      <c r="F19" s="492">
        <v>265.55</v>
      </c>
      <c r="G19" s="392">
        <v>0</v>
      </c>
      <c r="H19" s="392">
        <v>0</v>
      </c>
      <c r="I19" s="392">
        <v>3</v>
      </c>
      <c r="J19" s="392">
        <v>0</v>
      </c>
      <c r="K19" s="392">
        <v>0</v>
      </c>
    </row>
    <row r="20" spans="1:11" ht="15" x14ac:dyDescent="0.2">
      <c r="A20" s="495">
        <v>9</v>
      </c>
      <c r="B20" s="496" t="s">
        <v>962</v>
      </c>
      <c r="C20" s="392">
        <v>256</v>
      </c>
      <c r="D20" s="492">
        <v>236.87</v>
      </c>
      <c r="E20" s="392">
        <v>225</v>
      </c>
      <c r="F20" s="492">
        <v>236.87</v>
      </c>
      <c r="G20" s="392">
        <v>0</v>
      </c>
      <c r="H20" s="392">
        <v>0</v>
      </c>
      <c r="I20" s="392">
        <v>31</v>
      </c>
      <c r="J20" s="392">
        <v>0</v>
      </c>
      <c r="K20" s="392">
        <v>0</v>
      </c>
    </row>
    <row r="21" spans="1:11" ht="15" x14ac:dyDescent="0.2">
      <c r="A21" s="495">
        <v>10</v>
      </c>
      <c r="B21" s="496" t="s">
        <v>964</v>
      </c>
      <c r="C21" s="392">
        <v>1373</v>
      </c>
      <c r="D21" s="492">
        <v>1270.4000000000001</v>
      </c>
      <c r="E21" s="392">
        <v>1365</v>
      </c>
      <c r="F21" s="492">
        <v>1270.4000000000001</v>
      </c>
      <c r="G21" s="392">
        <v>0</v>
      </c>
      <c r="H21" s="392">
        <v>0</v>
      </c>
      <c r="I21" s="392">
        <v>8</v>
      </c>
      <c r="J21" s="392">
        <v>0</v>
      </c>
      <c r="K21" s="392">
        <v>0</v>
      </c>
    </row>
    <row r="22" spans="1:11" ht="15" x14ac:dyDescent="0.2">
      <c r="A22" s="495">
        <v>11</v>
      </c>
      <c r="B22" s="496" t="s">
        <v>965</v>
      </c>
      <c r="C22" s="392">
        <v>1232</v>
      </c>
      <c r="D22" s="492">
        <v>1139.94</v>
      </c>
      <c r="E22" s="392">
        <v>1230</v>
      </c>
      <c r="F22" s="492">
        <v>1139.94</v>
      </c>
      <c r="G22" s="392">
        <v>0</v>
      </c>
      <c r="H22" s="392">
        <v>0</v>
      </c>
      <c r="I22" s="392">
        <v>2</v>
      </c>
      <c r="J22" s="392">
        <v>0</v>
      </c>
      <c r="K22" s="392">
        <v>0</v>
      </c>
    </row>
    <row r="23" spans="1:11" ht="15" x14ac:dyDescent="0.2">
      <c r="A23" s="495">
        <v>12</v>
      </c>
      <c r="B23" s="496" t="s">
        <v>987</v>
      </c>
      <c r="C23" s="392">
        <v>1569</v>
      </c>
      <c r="D23" s="492">
        <v>1451.76</v>
      </c>
      <c r="E23" s="392">
        <v>1566</v>
      </c>
      <c r="F23" s="492">
        <v>1451.76</v>
      </c>
      <c r="G23" s="392">
        <v>0</v>
      </c>
      <c r="H23" s="392">
        <v>0</v>
      </c>
      <c r="I23" s="392">
        <v>3</v>
      </c>
      <c r="J23" s="392">
        <v>0</v>
      </c>
      <c r="K23" s="392">
        <v>0</v>
      </c>
    </row>
    <row r="24" spans="1:11" ht="15" x14ac:dyDescent="0.2">
      <c r="A24" s="495">
        <v>13</v>
      </c>
      <c r="B24" s="496" t="s">
        <v>988</v>
      </c>
      <c r="C24" s="392">
        <v>1561</v>
      </c>
      <c r="D24" s="492">
        <v>1444.36</v>
      </c>
      <c r="E24" s="392">
        <v>1561</v>
      </c>
      <c r="F24" s="492">
        <v>1444.36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</row>
    <row r="25" spans="1:11" ht="15" x14ac:dyDescent="0.2">
      <c r="A25" s="495">
        <v>14</v>
      </c>
      <c r="B25" s="496" t="s">
        <v>969</v>
      </c>
      <c r="C25" s="392">
        <v>996</v>
      </c>
      <c r="D25" s="492">
        <v>921.58</v>
      </c>
      <c r="E25" s="392">
        <v>996</v>
      </c>
      <c r="F25" s="492">
        <v>921.58</v>
      </c>
      <c r="G25" s="392">
        <v>0</v>
      </c>
      <c r="H25" s="392">
        <v>0</v>
      </c>
      <c r="I25" s="392">
        <v>1</v>
      </c>
      <c r="J25" s="392">
        <v>0</v>
      </c>
      <c r="K25" s="392">
        <v>0</v>
      </c>
    </row>
    <row r="26" spans="1:11" s="12" customFormat="1" ht="15" x14ac:dyDescent="0.2">
      <c r="A26" s="495">
        <v>15</v>
      </c>
      <c r="B26" s="496" t="s">
        <v>989</v>
      </c>
      <c r="C26" s="392">
        <v>280</v>
      </c>
      <c r="D26" s="492">
        <v>259.08</v>
      </c>
      <c r="E26" s="392">
        <v>269</v>
      </c>
      <c r="F26" s="492">
        <v>259.08</v>
      </c>
      <c r="G26" s="392">
        <v>0</v>
      </c>
      <c r="H26" s="392">
        <v>0</v>
      </c>
      <c r="I26" s="392">
        <v>11</v>
      </c>
      <c r="J26" s="392">
        <v>0</v>
      </c>
      <c r="K26" s="392">
        <v>0</v>
      </c>
    </row>
    <row r="27" spans="1:11" s="12" customFormat="1" ht="15" x14ac:dyDescent="0.2">
      <c r="A27" s="495">
        <v>16</v>
      </c>
      <c r="B27" s="496" t="s">
        <v>972</v>
      </c>
      <c r="C27" s="392">
        <v>226</v>
      </c>
      <c r="D27" s="492">
        <v>209.11</v>
      </c>
      <c r="E27" s="392">
        <v>226</v>
      </c>
      <c r="F27" s="492">
        <v>209.11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</row>
    <row r="28" spans="1:11" s="12" customFormat="1" ht="15" x14ac:dyDescent="0.2">
      <c r="A28" s="495">
        <v>17</v>
      </c>
      <c r="B28" s="496" t="s">
        <v>990</v>
      </c>
      <c r="C28" s="392">
        <v>1650</v>
      </c>
      <c r="D28" s="492">
        <v>1526.71</v>
      </c>
      <c r="E28" s="392">
        <v>1650</v>
      </c>
      <c r="F28" s="492">
        <v>1526.71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</row>
    <row r="29" spans="1:11" s="12" customFormat="1" ht="15" x14ac:dyDescent="0.2">
      <c r="A29" s="495">
        <v>18</v>
      </c>
      <c r="B29" s="496" t="s">
        <v>974</v>
      </c>
      <c r="C29" s="392">
        <v>669</v>
      </c>
      <c r="D29" s="492">
        <v>619.01</v>
      </c>
      <c r="E29" s="392">
        <v>669</v>
      </c>
      <c r="F29" s="492">
        <v>619.01</v>
      </c>
      <c r="G29" s="392">
        <v>0</v>
      </c>
      <c r="H29" s="392">
        <v>0</v>
      </c>
      <c r="I29" s="392">
        <v>0</v>
      </c>
      <c r="J29" s="392">
        <v>0</v>
      </c>
      <c r="K29" s="392">
        <v>0</v>
      </c>
    </row>
    <row r="30" spans="1:11" s="12" customFormat="1" ht="15" x14ac:dyDescent="0.2">
      <c r="A30" s="495">
        <v>19</v>
      </c>
      <c r="B30" s="496" t="s">
        <v>975</v>
      </c>
      <c r="C30" s="392">
        <v>387</v>
      </c>
      <c r="D30" s="492">
        <v>358.08</v>
      </c>
      <c r="E30" s="392">
        <v>276</v>
      </c>
      <c r="F30" s="492">
        <v>358.08</v>
      </c>
      <c r="G30" s="392">
        <v>0</v>
      </c>
      <c r="H30" s="392">
        <v>0</v>
      </c>
      <c r="I30" s="392">
        <v>111</v>
      </c>
      <c r="J30" s="392">
        <v>0</v>
      </c>
      <c r="K30" s="392">
        <v>0</v>
      </c>
    </row>
    <row r="31" spans="1:11" s="12" customFormat="1" ht="15" x14ac:dyDescent="0.2">
      <c r="A31" s="495">
        <v>20</v>
      </c>
      <c r="B31" s="496" t="s">
        <v>976</v>
      </c>
      <c r="C31" s="392">
        <v>1251</v>
      </c>
      <c r="D31" s="492">
        <v>1157.52</v>
      </c>
      <c r="E31" s="392">
        <v>1251</v>
      </c>
      <c r="F31" s="492">
        <v>1157.52</v>
      </c>
      <c r="G31" s="392">
        <v>0</v>
      </c>
      <c r="H31" s="392">
        <v>0</v>
      </c>
      <c r="I31" s="392">
        <v>0</v>
      </c>
      <c r="J31" s="392">
        <v>0</v>
      </c>
      <c r="K31" s="392">
        <v>0</v>
      </c>
    </row>
    <row r="32" spans="1:11" s="12" customFormat="1" ht="15" x14ac:dyDescent="0.2">
      <c r="A32" s="495">
        <v>21</v>
      </c>
      <c r="B32" s="496" t="s">
        <v>977</v>
      </c>
      <c r="C32" s="392">
        <v>1867</v>
      </c>
      <c r="D32" s="492">
        <v>1727.49</v>
      </c>
      <c r="E32" s="392">
        <v>1867</v>
      </c>
      <c r="F32" s="492">
        <v>1727.49</v>
      </c>
      <c r="G32" s="392">
        <v>0</v>
      </c>
      <c r="H32" s="392">
        <v>0</v>
      </c>
      <c r="I32" s="392">
        <v>0</v>
      </c>
      <c r="J32" s="392">
        <v>0</v>
      </c>
      <c r="K32" s="392">
        <v>0</v>
      </c>
    </row>
    <row r="33" spans="1:16" s="15" customFormat="1" ht="13.9" customHeight="1" x14ac:dyDescent="0.2">
      <c r="A33" s="495">
        <v>22</v>
      </c>
      <c r="B33" s="496" t="s">
        <v>978</v>
      </c>
      <c r="C33" s="392">
        <v>646</v>
      </c>
      <c r="D33" s="492">
        <v>597.73</v>
      </c>
      <c r="E33" s="392">
        <v>646</v>
      </c>
      <c r="F33" s="492">
        <v>597.73</v>
      </c>
      <c r="G33" s="392">
        <v>0</v>
      </c>
      <c r="H33" s="392">
        <v>0</v>
      </c>
      <c r="I33" s="392">
        <v>0</v>
      </c>
      <c r="J33" s="392">
        <v>0</v>
      </c>
      <c r="K33" s="392">
        <v>0</v>
      </c>
      <c r="L33" s="78"/>
      <c r="M33" s="78"/>
      <c r="N33" s="78"/>
      <c r="O33" s="78"/>
      <c r="P33" s="78"/>
    </row>
    <row r="34" spans="1:16" s="15" customFormat="1" ht="13.15" customHeight="1" x14ac:dyDescent="0.2">
      <c r="A34" s="495">
        <v>23</v>
      </c>
      <c r="B34" s="496" t="s">
        <v>979</v>
      </c>
      <c r="C34" s="392">
        <v>696</v>
      </c>
      <c r="D34" s="492">
        <v>643.99</v>
      </c>
      <c r="E34" s="392">
        <v>696</v>
      </c>
      <c r="F34" s="492">
        <v>643.99</v>
      </c>
      <c r="G34" s="392">
        <v>0</v>
      </c>
      <c r="H34" s="392">
        <v>0</v>
      </c>
      <c r="I34" s="392">
        <v>0</v>
      </c>
      <c r="J34" s="392">
        <v>0</v>
      </c>
      <c r="K34" s="392">
        <v>0</v>
      </c>
      <c r="L34" s="78"/>
      <c r="M34" s="78"/>
      <c r="N34" s="78"/>
      <c r="O34" s="78"/>
      <c r="P34" s="78"/>
    </row>
    <row r="35" spans="1:16" s="15" customFormat="1" ht="13.15" customHeight="1" x14ac:dyDescent="0.2">
      <c r="A35" s="495">
        <v>24</v>
      </c>
      <c r="B35" s="496" t="s">
        <v>980</v>
      </c>
      <c r="C35" s="392">
        <v>239</v>
      </c>
      <c r="D35" s="492">
        <v>221.14</v>
      </c>
      <c r="E35" s="392">
        <v>237</v>
      </c>
      <c r="F35" s="492">
        <v>221.14</v>
      </c>
      <c r="G35" s="392">
        <v>0</v>
      </c>
      <c r="H35" s="392">
        <v>0</v>
      </c>
      <c r="I35" s="392">
        <v>2</v>
      </c>
      <c r="J35" s="392">
        <v>0</v>
      </c>
      <c r="K35" s="392">
        <v>0</v>
      </c>
      <c r="L35" s="78"/>
      <c r="M35" s="78"/>
      <c r="N35" s="78"/>
      <c r="O35" s="78"/>
      <c r="P35" s="78"/>
    </row>
    <row r="36" spans="1:16" s="15" customFormat="1" ht="15" x14ac:dyDescent="0.2">
      <c r="A36" s="495">
        <v>25</v>
      </c>
      <c r="B36" s="496" t="s">
        <v>981</v>
      </c>
      <c r="C36" s="392">
        <v>1521</v>
      </c>
      <c r="D36" s="492">
        <v>1407.35</v>
      </c>
      <c r="E36" s="392">
        <v>1520</v>
      </c>
      <c r="F36" s="492">
        <v>1407.35</v>
      </c>
      <c r="G36" s="392">
        <v>0</v>
      </c>
      <c r="H36" s="392">
        <v>0</v>
      </c>
      <c r="I36" s="392">
        <v>1</v>
      </c>
      <c r="J36" s="392">
        <v>0</v>
      </c>
      <c r="K36" s="392">
        <v>0</v>
      </c>
    </row>
    <row r="37" spans="1:16" s="15" customFormat="1" ht="15" x14ac:dyDescent="0.2">
      <c r="A37" s="495">
        <v>26</v>
      </c>
      <c r="B37" s="496" t="s">
        <v>982</v>
      </c>
      <c r="C37" s="392">
        <v>528</v>
      </c>
      <c r="D37" s="492">
        <v>488.55</v>
      </c>
      <c r="E37" s="392">
        <v>528</v>
      </c>
      <c r="F37" s="492">
        <v>488.55</v>
      </c>
      <c r="G37" s="392">
        <v>0</v>
      </c>
      <c r="H37" s="392">
        <v>0</v>
      </c>
      <c r="I37" s="392">
        <v>0</v>
      </c>
      <c r="J37" s="392">
        <v>0</v>
      </c>
      <c r="K37" s="392">
        <v>0</v>
      </c>
    </row>
    <row r="38" spans="1:16" ht="15" x14ac:dyDescent="0.2">
      <c r="A38" s="495">
        <v>27</v>
      </c>
      <c r="B38" s="496" t="s">
        <v>953</v>
      </c>
      <c r="C38" s="392">
        <v>68</v>
      </c>
      <c r="D38" s="492">
        <v>62.92</v>
      </c>
      <c r="E38" s="392">
        <v>32</v>
      </c>
      <c r="F38" s="492">
        <v>62.92</v>
      </c>
      <c r="G38" s="392">
        <v>0</v>
      </c>
      <c r="H38" s="392">
        <v>0</v>
      </c>
      <c r="I38" s="392">
        <v>36</v>
      </c>
      <c r="J38" s="392">
        <v>0</v>
      </c>
      <c r="K38" s="392">
        <v>0</v>
      </c>
    </row>
    <row r="39" spans="1:16" ht="15" x14ac:dyDescent="0.2">
      <c r="A39" s="495">
        <v>28</v>
      </c>
      <c r="B39" s="496" t="s">
        <v>957</v>
      </c>
      <c r="C39" s="392">
        <v>76</v>
      </c>
      <c r="D39" s="492">
        <v>70.319999999999993</v>
      </c>
      <c r="E39" s="392">
        <v>13</v>
      </c>
      <c r="F39" s="492">
        <v>70.319999999999993</v>
      </c>
      <c r="G39" s="392">
        <v>0</v>
      </c>
      <c r="H39" s="392">
        <v>0</v>
      </c>
      <c r="I39" s="392">
        <v>63</v>
      </c>
      <c r="J39" s="392">
        <v>0</v>
      </c>
      <c r="K39" s="392">
        <v>0</v>
      </c>
    </row>
    <row r="40" spans="1:16" ht="15" x14ac:dyDescent="0.2">
      <c r="A40" s="495">
        <v>29</v>
      </c>
      <c r="B40" s="496" t="s">
        <v>958</v>
      </c>
      <c r="C40" s="392">
        <v>25</v>
      </c>
      <c r="D40" s="492">
        <v>23.13</v>
      </c>
      <c r="E40" s="392">
        <v>8</v>
      </c>
      <c r="F40" s="492">
        <v>23.13</v>
      </c>
      <c r="G40" s="392">
        <v>0</v>
      </c>
      <c r="H40" s="392">
        <v>0</v>
      </c>
      <c r="I40" s="392">
        <v>17</v>
      </c>
      <c r="J40" s="392">
        <v>0</v>
      </c>
      <c r="K40" s="392">
        <v>0</v>
      </c>
    </row>
    <row r="41" spans="1:16" ht="28.5" x14ac:dyDescent="0.2">
      <c r="A41" s="495">
        <v>30</v>
      </c>
      <c r="B41" s="497" t="s">
        <v>961</v>
      </c>
      <c r="C41" s="392">
        <v>89</v>
      </c>
      <c r="D41" s="492">
        <v>82.35</v>
      </c>
      <c r="E41" s="392">
        <v>4</v>
      </c>
      <c r="F41" s="492">
        <v>82.35</v>
      </c>
      <c r="G41" s="392">
        <v>0</v>
      </c>
      <c r="H41" s="392">
        <v>0</v>
      </c>
      <c r="I41" s="392">
        <v>85</v>
      </c>
      <c r="J41" s="392">
        <v>0</v>
      </c>
      <c r="K41" s="392">
        <v>0</v>
      </c>
    </row>
    <row r="42" spans="1:16" ht="15" x14ac:dyDescent="0.2">
      <c r="A42" s="495">
        <v>31</v>
      </c>
      <c r="B42" s="496" t="s">
        <v>963</v>
      </c>
      <c r="C42" s="392">
        <v>92</v>
      </c>
      <c r="D42" s="492">
        <v>85.13</v>
      </c>
      <c r="E42" s="392">
        <v>6</v>
      </c>
      <c r="F42" s="492">
        <v>85.13</v>
      </c>
      <c r="G42" s="392">
        <v>0</v>
      </c>
      <c r="H42" s="392">
        <v>0</v>
      </c>
      <c r="I42" s="392">
        <v>86</v>
      </c>
      <c r="J42" s="392">
        <v>0</v>
      </c>
      <c r="K42" s="392">
        <v>0</v>
      </c>
    </row>
    <row r="43" spans="1:16" ht="15" x14ac:dyDescent="0.2">
      <c r="A43" s="495">
        <v>32</v>
      </c>
      <c r="B43" s="496" t="s">
        <v>968</v>
      </c>
      <c r="C43" s="392">
        <v>97</v>
      </c>
      <c r="D43" s="492">
        <v>89.75</v>
      </c>
      <c r="E43" s="392">
        <v>23</v>
      </c>
      <c r="F43" s="492">
        <v>89.75</v>
      </c>
      <c r="G43" s="392">
        <v>0</v>
      </c>
      <c r="H43" s="392">
        <v>0</v>
      </c>
      <c r="I43" s="392">
        <v>74</v>
      </c>
      <c r="J43" s="392">
        <v>0</v>
      </c>
      <c r="K43" s="392">
        <v>0</v>
      </c>
    </row>
    <row r="44" spans="1:16" ht="15" x14ac:dyDescent="0.2">
      <c r="A44" s="495">
        <v>33</v>
      </c>
      <c r="B44" s="496" t="s">
        <v>970</v>
      </c>
      <c r="C44" s="392">
        <v>84</v>
      </c>
      <c r="D44" s="492">
        <v>77.72</v>
      </c>
      <c r="E44" s="392">
        <v>22</v>
      </c>
      <c r="F44" s="492">
        <v>77.72</v>
      </c>
      <c r="G44" s="392">
        <v>0</v>
      </c>
      <c r="H44" s="392">
        <v>0</v>
      </c>
      <c r="I44" s="392">
        <v>62</v>
      </c>
      <c r="J44" s="392">
        <v>0</v>
      </c>
      <c r="K44" s="392">
        <v>0</v>
      </c>
    </row>
    <row r="45" spans="1:16" ht="15" x14ac:dyDescent="0.2">
      <c r="A45" s="470" t="s">
        <v>1005</v>
      </c>
      <c r="B45" s="470"/>
      <c r="C45" s="470">
        <f t="shared" ref="C45:J45" si="0">SUM(C12:C44)</f>
        <v>25077</v>
      </c>
      <c r="D45" s="490">
        <f t="shared" si="0"/>
        <v>23203.15</v>
      </c>
      <c r="E45" s="470">
        <f t="shared" si="0"/>
        <v>24310</v>
      </c>
      <c r="F45" s="493">
        <f t="shared" si="0"/>
        <v>23203.15</v>
      </c>
      <c r="G45" s="470">
        <f t="shared" si="0"/>
        <v>0</v>
      </c>
      <c r="H45" s="490">
        <f t="shared" si="0"/>
        <v>0</v>
      </c>
      <c r="I45" s="470">
        <f t="shared" si="0"/>
        <v>767</v>
      </c>
      <c r="J45" s="490">
        <f t="shared" si="0"/>
        <v>0</v>
      </c>
      <c r="K45" s="494"/>
    </row>
    <row r="46" spans="1:16" x14ac:dyDescent="0.2">
      <c r="A46" s="10" t="s">
        <v>44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6" x14ac:dyDescent="0.2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6" ht="15.75" x14ac:dyDescent="0.2">
      <c r="A48" s="14" t="s">
        <v>23</v>
      </c>
      <c r="B48" s="12"/>
      <c r="C48" s="12"/>
      <c r="D48" s="12"/>
      <c r="E48" s="12"/>
      <c r="F48" s="12"/>
      <c r="G48" s="12"/>
      <c r="H48" s="12"/>
      <c r="I48" s="934" t="s">
        <v>927</v>
      </c>
      <c r="J48" s="934"/>
      <c r="K48" s="934"/>
    </row>
    <row r="49" spans="1:11" ht="15.75" x14ac:dyDescent="0.2">
      <c r="A49" s="10"/>
      <c r="B49" s="12"/>
      <c r="C49" s="12"/>
      <c r="D49" s="12"/>
      <c r="E49" s="12"/>
      <c r="F49" s="12">
        <f>E45+I45</f>
        <v>25077</v>
      </c>
      <c r="G49" s="12"/>
      <c r="H49" s="12"/>
      <c r="I49" s="934" t="s">
        <v>481</v>
      </c>
      <c r="J49" s="934"/>
      <c r="K49" s="934"/>
    </row>
    <row r="50" spans="1:11" ht="15.75" x14ac:dyDescent="0.2">
      <c r="A50" s="469"/>
      <c r="B50" s="468"/>
      <c r="C50" s="468"/>
      <c r="D50" s="468"/>
      <c r="E50" s="468"/>
      <c r="F50" s="468"/>
      <c r="G50" s="468"/>
      <c r="H50" s="468"/>
      <c r="I50" s="934" t="s">
        <v>1043</v>
      </c>
      <c r="J50" s="934"/>
      <c r="K50" s="934"/>
    </row>
    <row r="51" spans="1:11" x14ac:dyDescent="0.2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68"/>
    </row>
  </sheetData>
  <mergeCells count="19">
    <mergeCell ref="D1:E1"/>
    <mergeCell ref="A9:A10"/>
    <mergeCell ref="A2:J2"/>
    <mergeCell ref="E9:F9"/>
    <mergeCell ref="C9:D9"/>
    <mergeCell ref="C8:J8"/>
    <mergeCell ref="E7:H7"/>
    <mergeCell ref="A3:J3"/>
    <mergeCell ref="I7:K7"/>
    <mergeCell ref="A7:B7"/>
    <mergeCell ref="A5:K5"/>
    <mergeCell ref="B9:B10"/>
    <mergeCell ref="I48:K48"/>
    <mergeCell ref="I49:K49"/>
    <mergeCell ref="I50:K50"/>
    <mergeCell ref="I1:J1"/>
    <mergeCell ref="G9:H9"/>
    <mergeCell ref="I9:J9"/>
    <mergeCell ref="K9:K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S54"/>
  <sheetViews>
    <sheetView zoomScaleSheetLayoutView="90" workbookViewId="0">
      <selection activeCell="D41" sqref="D41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860"/>
      <c r="E1" s="860"/>
      <c r="H1" s="40"/>
      <c r="J1" s="933" t="s">
        <v>72</v>
      </c>
      <c r="K1" s="933"/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9" ht="18" x14ac:dyDescent="0.25">
      <c r="A3" s="967" t="s">
        <v>745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9" ht="10.5" customHeight="1" x14ac:dyDescent="0.2"/>
    <row r="5" spans="1:19" s="15" customFormat="1" ht="15.75" customHeight="1" x14ac:dyDescent="0.2">
      <c r="A5" s="1052" t="s">
        <v>438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63" t="s">
        <v>166</v>
      </c>
      <c r="B7" s="863"/>
      <c r="I7" s="996" t="s">
        <v>1086</v>
      </c>
      <c r="J7" s="996"/>
      <c r="K7" s="996"/>
    </row>
    <row r="8" spans="1:19" s="13" customFormat="1" ht="15.75" hidden="1" x14ac:dyDescent="0.25">
      <c r="C8" s="940" t="s">
        <v>16</v>
      </c>
      <c r="D8" s="940"/>
      <c r="E8" s="940"/>
      <c r="F8" s="940"/>
      <c r="G8" s="940"/>
      <c r="H8" s="940"/>
      <c r="I8" s="940"/>
      <c r="J8" s="940"/>
    </row>
    <row r="9" spans="1:19" ht="30" customHeight="1" x14ac:dyDescent="0.2">
      <c r="A9" s="936" t="s">
        <v>26</v>
      </c>
      <c r="B9" s="936" t="s">
        <v>40</v>
      </c>
      <c r="C9" s="964" t="s">
        <v>857</v>
      </c>
      <c r="D9" s="966"/>
      <c r="E9" s="964" t="s">
        <v>477</v>
      </c>
      <c r="F9" s="966"/>
      <c r="G9" s="964" t="s">
        <v>42</v>
      </c>
      <c r="H9" s="966"/>
      <c r="I9" s="939" t="s">
        <v>110</v>
      </c>
      <c r="J9" s="939"/>
      <c r="K9" s="936" t="s">
        <v>515</v>
      </c>
      <c r="R9" s="9"/>
      <c r="S9" s="12"/>
    </row>
    <row r="10" spans="1:19" s="14" customFormat="1" ht="38.25" x14ac:dyDescent="0.2">
      <c r="A10" s="937"/>
      <c r="B10" s="937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349" t="s">
        <v>1027</v>
      </c>
      <c r="K10" s="937"/>
    </row>
    <row r="11" spans="1:19" x14ac:dyDescent="0.2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</row>
    <row r="12" spans="1:19" ht="14.25" customHeight="1" x14ac:dyDescent="0.2">
      <c r="A12" s="713">
        <v>1</v>
      </c>
      <c r="B12" s="442" t="s">
        <v>950</v>
      </c>
      <c r="C12" s="714">
        <v>1355</v>
      </c>
      <c r="D12" s="715">
        <f t="shared" ref="D12:D44" si="0">C12*5000/100000</f>
        <v>67.75</v>
      </c>
      <c r="E12" s="714">
        <v>1355</v>
      </c>
      <c r="F12" s="715">
        <v>67.75</v>
      </c>
      <c r="G12" s="714">
        <v>0</v>
      </c>
      <c r="H12" s="715">
        <v>0</v>
      </c>
      <c r="I12" s="714">
        <v>0</v>
      </c>
      <c r="J12" s="715">
        <v>0</v>
      </c>
      <c r="K12" s="714">
        <v>0</v>
      </c>
    </row>
    <row r="13" spans="1:19" ht="14.25" customHeight="1" x14ac:dyDescent="0.2">
      <c r="A13" s="713">
        <v>2</v>
      </c>
      <c r="B13" s="442" t="s">
        <v>951</v>
      </c>
      <c r="C13" s="714">
        <v>802</v>
      </c>
      <c r="D13" s="715">
        <f t="shared" si="0"/>
        <v>40.1</v>
      </c>
      <c r="E13" s="714">
        <v>802</v>
      </c>
      <c r="F13" s="715">
        <v>40.1</v>
      </c>
      <c r="G13" s="714">
        <v>0</v>
      </c>
      <c r="H13" s="715">
        <v>0</v>
      </c>
      <c r="I13" s="714">
        <v>0</v>
      </c>
      <c r="J13" s="715">
        <v>0</v>
      </c>
      <c r="K13" s="714">
        <v>0</v>
      </c>
    </row>
    <row r="14" spans="1:19" ht="14.25" customHeight="1" x14ac:dyDescent="0.2">
      <c r="A14" s="713">
        <v>3</v>
      </c>
      <c r="B14" s="442" t="s">
        <v>952</v>
      </c>
      <c r="C14" s="714">
        <v>1092</v>
      </c>
      <c r="D14" s="715">
        <f t="shared" si="0"/>
        <v>54.6</v>
      </c>
      <c r="E14" s="714">
        <v>1092</v>
      </c>
      <c r="F14" s="715">
        <v>54.6</v>
      </c>
      <c r="G14" s="714">
        <v>0</v>
      </c>
      <c r="H14" s="715">
        <v>0</v>
      </c>
      <c r="I14" s="714">
        <v>0</v>
      </c>
      <c r="J14" s="715">
        <v>0</v>
      </c>
      <c r="K14" s="714">
        <v>0</v>
      </c>
    </row>
    <row r="15" spans="1:19" ht="12.75" customHeight="1" x14ac:dyDescent="0.2">
      <c r="A15" s="713">
        <v>4</v>
      </c>
      <c r="B15" s="444" t="s">
        <v>953</v>
      </c>
      <c r="C15" s="716">
        <v>1070</v>
      </c>
      <c r="D15" s="715">
        <f t="shared" si="0"/>
        <v>53.5</v>
      </c>
      <c r="E15" s="716">
        <v>1070</v>
      </c>
      <c r="F15" s="715">
        <v>53.5</v>
      </c>
      <c r="G15" s="717">
        <v>0</v>
      </c>
      <c r="H15" s="718">
        <v>0</v>
      </c>
      <c r="I15" s="716">
        <v>0</v>
      </c>
      <c r="J15" s="718">
        <v>0</v>
      </c>
      <c r="K15" s="716">
        <v>0</v>
      </c>
    </row>
    <row r="16" spans="1:19" ht="14.25" customHeight="1" x14ac:dyDescent="0.2">
      <c r="A16" s="713">
        <v>5</v>
      </c>
      <c r="B16" s="442" t="s">
        <v>954</v>
      </c>
      <c r="C16" s="714">
        <v>2572</v>
      </c>
      <c r="D16" s="715">
        <f t="shared" si="0"/>
        <v>128.6</v>
      </c>
      <c r="E16" s="714">
        <v>2572</v>
      </c>
      <c r="F16" s="715">
        <v>128.6</v>
      </c>
      <c r="G16" s="714">
        <v>0</v>
      </c>
      <c r="H16" s="715">
        <v>0</v>
      </c>
      <c r="I16" s="714">
        <v>0</v>
      </c>
      <c r="J16" s="715">
        <v>0</v>
      </c>
      <c r="K16" s="714">
        <v>0</v>
      </c>
    </row>
    <row r="17" spans="1:11" ht="14.25" customHeight="1" x14ac:dyDescent="0.2">
      <c r="A17" s="713">
        <v>6</v>
      </c>
      <c r="B17" s="442" t="s">
        <v>955</v>
      </c>
      <c r="C17" s="714">
        <v>1026</v>
      </c>
      <c r="D17" s="715">
        <f t="shared" si="0"/>
        <v>51.3</v>
      </c>
      <c r="E17" s="714">
        <v>1026</v>
      </c>
      <c r="F17" s="715">
        <v>51.3</v>
      </c>
      <c r="G17" s="714">
        <v>0</v>
      </c>
      <c r="H17" s="715">
        <v>0</v>
      </c>
      <c r="I17" s="714">
        <v>0</v>
      </c>
      <c r="J17" s="715">
        <v>0</v>
      </c>
      <c r="K17" s="714">
        <v>0</v>
      </c>
    </row>
    <row r="18" spans="1:11" ht="14.25" customHeight="1" x14ac:dyDescent="0.2">
      <c r="A18" s="713">
        <v>7</v>
      </c>
      <c r="B18" s="442" t="s">
        <v>956</v>
      </c>
      <c r="C18" s="714">
        <v>919</v>
      </c>
      <c r="D18" s="715">
        <f t="shared" si="0"/>
        <v>45.95</v>
      </c>
      <c r="E18" s="714">
        <v>919</v>
      </c>
      <c r="F18" s="715">
        <v>45.95</v>
      </c>
      <c r="G18" s="714">
        <v>0</v>
      </c>
      <c r="H18" s="715">
        <v>0</v>
      </c>
      <c r="I18" s="714">
        <v>0</v>
      </c>
      <c r="J18" s="715">
        <v>0</v>
      </c>
      <c r="K18" s="714">
        <v>0</v>
      </c>
    </row>
    <row r="19" spans="1:11" ht="12.75" customHeight="1" x14ac:dyDescent="0.2">
      <c r="A19" s="713">
        <v>8</v>
      </c>
      <c r="B19" s="444" t="s">
        <v>957</v>
      </c>
      <c r="C19" s="716">
        <v>256</v>
      </c>
      <c r="D19" s="715">
        <f t="shared" si="0"/>
        <v>12.8</v>
      </c>
      <c r="E19" s="716">
        <v>256</v>
      </c>
      <c r="F19" s="715">
        <v>12.8</v>
      </c>
      <c r="G19" s="717">
        <v>0</v>
      </c>
      <c r="H19" s="718">
        <v>0</v>
      </c>
      <c r="I19" s="716">
        <v>0</v>
      </c>
      <c r="J19" s="718">
        <v>0</v>
      </c>
      <c r="K19" s="716">
        <v>0</v>
      </c>
    </row>
    <row r="20" spans="1:11" ht="12.75" customHeight="1" x14ac:dyDescent="0.2">
      <c r="A20" s="713">
        <v>9</v>
      </c>
      <c r="B20" s="444" t="s">
        <v>958</v>
      </c>
      <c r="C20" s="716">
        <v>1472</v>
      </c>
      <c r="D20" s="715">
        <f t="shared" si="0"/>
        <v>73.599999999999994</v>
      </c>
      <c r="E20" s="716">
        <v>1472</v>
      </c>
      <c r="F20" s="715">
        <v>73.599999999999994</v>
      </c>
      <c r="G20" s="717">
        <v>0</v>
      </c>
      <c r="H20" s="718">
        <v>0</v>
      </c>
      <c r="I20" s="716">
        <v>0</v>
      </c>
      <c r="J20" s="718">
        <v>0</v>
      </c>
      <c r="K20" s="716">
        <v>0</v>
      </c>
    </row>
    <row r="21" spans="1:11" ht="14.25" customHeight="1" x14ac:dyDescent="0.2">
      <c r="A21" s="713">
        <v>10</v>
      </c>
      <c r="B21" s="443" t="s">
        <v>959</v>
      </c>
      <c r="C21" s="714">
        <v>1651</v>
      </c>
      <c r="D21" s="715">
        <f t="shared" si="0"/>
        <v>82.55</v>
      </c>
      <c r="E21" s="714">
        <v>1651</v>
      </c>
      <c r="F21" s="715">
        <v>82.55</v>
      </c>
      <c r="G21" s="714">
        <v>0</v>
      </c>
      <c r="H21" s="715">
        <v>0</v>
      </c>
      <c r="I21" s="714">
        <v>0</v>
      </c>
      <c r="J21" s="715">
        <v>0</v>
      </c>
      <c r="K21" s="714">
        <v>0</v>
      </c>
    </row>
    <row r="22" spans="1:11" ht="14.25" customHeight="1" x14ac:dyDescent="0.2">
      <c r="A22" s="713">
        <v>11</v>
      </c>
      <c r="B22" s="442" t="s">
        <v>960</v>
      </c>
      <c r="C22" s="714">
        <v>379</v>
      </c>
      <c r="D22" s="715">
        <f t="shared" si="0"/>
        <v>18.95</v>
      </c>
      <c r="E22" s="714">
        <v>379</v>
      </c>
      <c r="F22" s="715">
        <v>18.95</v>
      </c>
      <c r="G22" s="714">
        <v>0</v>
      </c>
      <c r="H22" s="715">
        <v>0</v>
      </c>
      <c r="I22" s="714">
        <v>0</v>
      </c>
      <c r="J22" s="715">
        <v>0</v>
      </c>
      <c r="K22" s="714">
        <v>0</v>
      </c>
    </row>
    <row r="23" spans="1:11" ht="12.75" customHeight="1" x14ac:dyDescent="0.2">
      <c r="A23" s="713">
        <v>12</v>
      </c>
      <c r="B23" s="444" t="s">
        <v>961</v>
      </c>
      <c r="C23" s="716">
        <v>611</v>
      </c>
      <c r="D23" s="715">
        <f t="shared" si="0"/>
        <v>30.55</v>
      </c>
      <c r="E23" s="716">
        <v>611</v>
      </c>
      <c r="F23" s="715">
        <v>30.55</v>
      </c>
      <c r="G23" s="717">
        <v>0</v>
      </c>
      <c r="H23" s="718">
        <v>0</v>
      </c>
      <c r="I23" s="716">
        <v>0</v>
      </c>
      <c r="J23" s="718">
        <v>0</v>
      </c>
      <c r="K23" s="716">
        <v>0</v>
      </c>
    </row>
    <row r="24" spans="1:11" ht="14.25" customHeight="1" x14ac:dyDescent="0.2">
      <c r="A24" s="713">
        <v>13</v>
      </c>
      <c r="B24" s="443" t="s">
        <v>962</v>
      </c>
      <c r="C24" s="714">
        <v>653</v>
      </c>
      <c r="D24" s="715">
        <f t="shared" si="0"/>
        <v>32.65</v>
      </c>
      <c r="E24" s="714">
        <v>653</v>
      </c>
      <c r="F24" s="715">
        <v>32.65</v>
      </c>
      <c r="G24" s="714">
        <v>0</v>
      </c>
      <c r="H24" s="715">
        <v>0</v>
      </c>
      <c r="I24" s="714">
        <v>0</v>
      </c>
      <c r="J24" s="715">
        <v>0</v>
      </c>
      <c r="K24" s="714">
        <v>0</v>
      </c>
    </row>
    <row r="25" spans="1:11" ht="12.75" customHeight="1" x14ac:dyDescent="0.2">
      <c r="A25" s="713">
        <v>14</v>
      </c>
      <c r="B25" s="444" t="s">
        <v>963</v>
      </c>
      <c r="C25" s="716">
        <v>685</v>
      </c>
      <c r="D25" s="715">
        <f t="shared" si="0"/>
        <v>34.25</v>
      </c>
      <c r="E25" s="716">
        <v>685</v>
      </c>
      <c r="F25" s="715">
        <v>34.25</v>
      </c>
      <c r="G25" s="717">
        <v>0</v>
      </c>
      <c r="H25" s="718">
        <v>0</v>
      </c>
      <c r="I25" s="716">
        <v>0</v>
      </c>
      <c r="J25" s="718">
        <v>0</v>
      </c>
      <c r="K25" s="716">
        <v>0</v>
      </c>
    </row>
    <row r="26" spans="1:11" ht="14.25" customHeight="1" x14ac:dyDescent="0.2">
      <c r="A26" s="713">
        <v>15</v>
      </c>
      <c r="B26" s="443" t="s">
        <v>964</v>
      </c>
      <c r="C26" s="714">
        <v>856</v>
      </c>
      <c r="D26" s="715">
        <f t="shared" si="0"/>
        <v>42.8</v>
      </c>
      <c r="E26" s="714">
        <v>856</v>
      </c>
      <c r="F26" s="715">
        <v>42.8</v>
      </c>
      <c r="G26" s="714">
        <v>0</v>
      </c>
      <c r="H26" s="715">
        <v>0</v>
      </c>
      <c r="I26" s="714">
        <v>0</v>
      </c>
      <c r="J26" s="715">
        <v>0</v>
      </c>
      <c r="K26" s="714">
        <v>0</v>
      </c>
    </row>
    <row r="27" spans="1:11" ht="14.25" customHeight="1" x14ac:dyDescent="0.2">
      <c r="A27" s="713">
        <v>16</v>
      </c>
      <c r="B27" s="443" t="s">
        <v>965</v>
      </c>
      <c r="C27" s="714">
        <v>642</v>
      </c>
      <c r="D27" s="715">
        <f t="shared" si="0"/>
        <v>32.1</v>
      </c>
      <c r="E27" s="714">
        <v>642</v>
      </c>
      <c r="F27" s="715">
        <v>32.1</v>
      </c>
      <c r="G27" s="714">
        <v>0</v>
      </c>
      <c r="H27" s="715">
        <v>0</v>
      </c>
      <c r="I27" s="714">
        <v>0</v>
      </c>
      <c r="J27" s="715">
        <v>0</v>
      </c>
      <c r="K27" s="714">
        <v>0</v>
      </c>
    </row>
    <row r="28" spans="1:11" ht="14.25" customHeight="1" x14ac:dyDescent="0.2">
      <c r="A28" s="713">
        <v>17</v>
      </c>
      <c r="B28" s="442" t="s">
        <v>967</v>
      </c>
      <c r="C28" s="714">
        <v>1753</v>
      </c>
      <c r="D28" s="715">
        <f t="shared" si="0"/>
        <v>87.65</v>
      </c>
      <c r="E28" s="714">
        <v>1753</v>
      </c>
      <c r="F28" s="715">
        <v>87.65</v>
      </c>
      <c r="G28" s="714">
        <v>0</v>
      </c>
      <c r="H28" s="715">
        <v>0</v>
      </c>
      <c r="I28" s="714">
        <v>0</v>
      </c>
      <c r="J28" s="715">
        <v>0</v>
      </c>
      <c r="K28" s="714">
        <v>0</v>
      </c>
    </row>
    <row r="29" spans="1:11" ht="14.25" customHeight="1" x14ac:dyDescent="0.2">
      <c r="A29" s="713">
        <v>18</v>
      </c>
      <c r="B29" s="442" t="s">
        <v>993</v>
      </c>
      <c r="C29" s="714">
        <v>1689</v>
      </c>
      <c r="D29" s="715">
        <f t="shared" si="0"/>
        <v>84.45</v>
      </c>
      <c r="E29" s="714">
        <v>1689</v>
      </c>
      <c r="F29" s="715">
        <v>84.45</v>
      </c>
      <c r="G29" s="714">
        <v>0</v>
      </c>
      <c r="H29" s="715">
        <v>0</v>
      </c>
      <c r="I29" s="714">
        <v>0</v>
      </c>
      <c r="J29" s="715">
        <v>0</v>
      </c>
      <c r="K29" s="714">
        <v>0</v>
      </c>
    </row>
    <row r="30" spans="1:11" ht="12.75" customHeight="1" x14ac:dyDescent="0.2">
      <c r="A30" s="713">
        <v>19</v>
      </c>
      <c r="B30" s="444" t="s">
        <v>968</v>
      </c>
      <c r="C30" s="716">
        <v>1108</v>
      </c>
      <c r="D30" s="715">
        <f t="shared" si="0"/>
        <v>55.4</v>
      </c>
      <c r="E30" s="716">
        <v>1108</v>
      </c>
      <c r="F30" s="715">
        <v>55.4</v>
      </c>
      <c r="G30" s="717">
        <v>0</v>
      </c>
      <c r="H30" s="718">
        <v>0</v>
      </c>
      <c r="I30" s="716">
        <v>0</v>
      </c>
      <c r="J30" s="718">
        <v>0</v>
      </c>
      <c r="K30" s="716">
        <v>0</v>
      </c>
    </row>
    <row r="31" spans="1:11" ht="14.25" customHeight="1" x14ac:dyDescent="0.2">
      <c r="A31" s="713">
        <v>20</v>
      </c>
      <c r="B31" s="443" t="s">
        <v>969</v>
      </c>
      <c r="C31" s="714">
        <v>1052</v>
      </c>
      <c r="D31" s="715">
        <f t="shared" si="0"/>
        <v>52.6</v>
      </c>
      <c r="E31" s="714">
        <v>1052</v>
      </c>
      <c r="F31" s="715">
        <v>52.6</v>
      </c>
      <c r="G31" s="714">
        <v>0</v>
      </c>
      <c r="H31" s="715">
        <v>0</v>
      </c>
      <c r="I31" s="714">
        <v>0</v>
      </c>
      <c r="J31" s="715">
        <v>0</v>
      </c>
      <c r="K31" s="714">
        <v>0</v>
      </c>
    </row>
    <row r="32" spans="1:11" ht="12.75" customHeight="1" x14ac:dyDescent="0.2">
      <c r="A32" s="713">
        <v>21</v>
      </c>
      <c r="B32" s="444" t="s">
        <v>970</v>
      </c>
      <c r="C32" s="716">
        <v>603</v>
      </c>
      <c r="D32" s="715">
        <f t="shared" si="0"/>
        <v>30.15</v>
      </c>
      <c r="E32" s="716">
        <v>603</v>
      </c>
      <c r="F32" s="715">
        <v>30.15</v>
      </c>
      <c r="G32" s="717">
        <v>0</v>
      </c>
      <c r="H32" s="718">
        <v>0</v>
      </c>
      <c r="I32" s="716">
        <v>0</v>
      </c>
      <c r="J32" s="718">
        <v>0</v>
      </c>
      <c r="K32" s="716">
        <v>0</v>
      </c>
    </row>
    <row r="33" spans="1:11" ht="14.25" customHeight="1" x14ac:dyDescent="0.2">
      <c r="A33" s="713">
        <v>22</v>
      </c>
      <c r="B33" s="442" t="s">
        <v>971</v>
      </c>
      <c r="C33" s="714">
        <v>692</v>
      </c>
      <c r="D33" s="715">
        <f t="shared" si="0"/>
        <v>34.6</v>
      </c>
      <c r="E33" s="714">
        <v>692</v>
      </c>
      <c r="F33" s="715">
        <v>34.6</v>
      </c>
      <c r="G33" s="714">
        <v>0</v>
      </c>
      <c r="H33" s="715">
        <v>0</v>
      </c>
      <c r="I33" s="714">
        <v>0</v>
      </c>
      <c r="J33" s="715">
        <v>0</v>
      </c>
      <c r="K33" s="714">
        <v>0</v>
      </c>
    </row>
    <row r="34" spans="1:11" ht="14.25" customHeight="1" x14ac:dyDescent="0.2">
      <c r="A34" s="713">
        <v>23</v>
      </c>
      <c r="B34" s="443" t="s">
        <v>972</v>
      </c>
      <c r="C34" s="714">
        <v>501</v>
      </c>
      <c r="D34" s="715">
        <f t="shared" si="0"/>
        <v>25.05</v>
      </c>
      <c r="E34" s="714">
        <v>501</v>
      </c>
      <c r="F34" s="715">
        <v>25.05</v>
      </c>
      <c r="G34" s="714">
        <v>0</v>
      </c>
      <c r="H34" s="715">
        <v>0</v>
      </c>
      <c r="I34" s="714">
        <v>0</v>
      </c>
      <c r="J34" s="715">
        <v>0</v>
      </c>
      <c r="K34" s="714">
        <v>0</v>
      </c>
    </row>
    <row r="35" spans="1:11" ht="14.25" customHeight="1" x14ac:dyDescent="0.2">
      <c r="A35" s="713">
        <v>24</v>
      </c>
      <c r="B35" s="443" t="s">
        <v>973</v>
      </c>
      <c r="C35" s="714">
        <v>1266</v>
      </c>
      <c r="D35" s="715">
        <f t="shared" si="0"/>
        <v>63.3</v>
      </c>
      <c r="E35" s="714">
        <v>1266</v>
      </c>
      <c r="F35" s="715">
        <v>63.3</v>
      </c>
      <c r="G35" s="714">
        <v>0</v>
      </c>
      <c r="H35" s="715">
        <v>0</v>
      </c>
      <c r="I35" s="714">
        <v>0</v>
      </c>
      <c r="J35" s="715">
        <v>0</v>
      </c>
      <c r="K35" s="714">
        <v>0</v>
      </c>
    </row>
    <row r="36" spans="1:11" ht="14.25" customHeight="1" x14ac:dyDescent="0.2">
      <c r="A36" s="713">
        <v>25</v>
      </c>
      <c r="B36" s="443" t="s">
        <v>974</v>
      </c>
      <c r="C36" s="714">
        <v>810</v>
      </c>
      <c r="D36" s="715">
        <f t="shared" si="0"/>
        <v>40.5</v>
      </c>
      <c r="E36" s="714">
        <v>810</v>
      </c>
      <c r="F36" s="715">
        <v>40.5</v>
      </c>
      <c r="G36" s="714">
        <v>0</v>
      </c>
      <c r="H36" s="715">
        <v>0</v>
      </c>
      <c r="I36" s="714">
        <v>0</v>
      </c>
      <c r="J36" s="715">
        <v>0</v>
      </c>
      <c r="K36" s="714">
        <v>0</v>
      </c>
    </row>
    <row r="37" spans="1:11" ht="14.25" customHeight="1" x14ac:dyDescent="0.2">
      <c r="A37" s="713">
        <v>26</v>
      </c>
      <c r="B37" s="443" t="s">
        <v>975</v>
      </c>
      <c r="C37" s="714">
        <v>316</v>
      </c>
      <c r="D37" s="715">
        <f t="shared" si="0"/>
        <v>15.8</v>
      </c>
      <c r="E37" s="714">
        <v>316</v>
      </c>
      <c r="F37" s="715">
        <v>15.8</v>
      </c>
      <c r="G37" s="714">
        <v>0</v>
      </c>
      <c r="H37" s="715">
        <v>0</v>
      </c>
      <c r="I37" s="714">
        <v>0</v>
      </c>
      <c r="J37" s="715">
        <v>0</v>
      </c>
      <c r="K37" s="714">
        <v>0</v>
      </c>
    </row>
    <row r="38" spans="1:11" ht="14.25" customHeight="1" x14ac:dyDescent="0.2">
      <c r="A38" s="713">
        <v>27</v>
      </c>
      <c r="B38" s="443" t="s">
        <v>976</v>
      </c>
      <c r="C38" s="714">
        <v>815</v>
      </c>
      <c r="D38" s="715">
        <f t="shared" si="0"/>
        <v>40.75</v>
      </c>
      <c r="E38" s="714">
        <v>815</v>
      </c>
      <c r="F38" s="715">
        <v>40.75</v>
      </c>
      <c r="G38" s="719">
        <v>0</v>
      </c>
      <c r="H38" s="715">
        <v>0</v>
      </c>
      <c r="I38" s="714">
        <v>0</v>
      </c>
      <c r="J38" s="715">
        <v>0</v>
      </c>
      <c r="K38" s="714">
        <v>0</v>
      </c>
    </row>
    <row r="39" spans="1:11" ht="14.25" customHeight="1" x14ac:dyDescent="0.2">
      <c r="A39" s="713">
        <v>28</v>
      </c>
      <c r="B39" s="443" t="s">
        <v>977</v>
      </c>
      <c r="C39" s="714">
        <v>1443</v>
      </c>
      <c r="D39" s="715">
        <f t="shared" si="0"/>
        <v>72.150000000000006</v>
      </c>
      <c r="E39" s="714">
        <v>1443</v>
      </c>
      <c r="F39" s="715">
        <v>72.150000000000006</v>
      </c>
      <c r="G39" s="719">
        <v>0</v>
      </c>
      <c r="H39" s="715">
        <v>0</v>
      </c>
      <c r="I39" s="714">
        <v>0</v>
      </c>
      <c r="J39" s="715">
        <v>0</v>
      </c>
      <c r="K39" s="714">
        <v>0</v>
      </c>
    </row>
    <row r="40" spans="1:11" ht="14.25" customHeight="1" x14ac:dyDescent="0.2">
      <c r="A40" s="713">
        <v>29</v>
      </c>
      <c r="B40" s="443" t="s">
        <v>978</v>
      </c>
      <c r="C40" s="714">
        <v>1666</v>
      </c>
      <c r="D40" s="715">
        <f t="shared" si="0"/>
        <v>83.3</v>
      </c>
      <c r="E40" s="714">
        <v>1666</v>
      </c>
      <c r="F40" s="715">
        <v>83.3</v>
      </c>
      <c r="G40" s="719">
        <v>0</v>
      </c>
      <c r="H40" s="715">
        <v>0</v>
      </c>
      <c r="I40" s="714">
        <v>0</v>
      </c>
      <c r="J40" s="715">
        <v>0</v>
      </c>
      <c r="K40" s="714">
        <v>0</v>
      </c>
    </row>
    <row r="41" spans="1:11" ht="14.25" customHeight="1" x14ac:dyDescent="0.2">
      <c r="A41" s="713">
        <v>30</v>
      </c>
      <c r="B41" s="443" t="s">
        <v>979</v>
      </c>
      <c r="C41" s="714">
        <v>978</v>
      </c>
      <c r="D41" s="715">
        <f t="shared" si="0"/>
        <v>48.9</v>
      </c>
      <c r="E41" s="714">
        <v>978</v>
      </c>
      <c r="F41" s="715">
        <v>48.9</v>
      </c>
      <c r="G41" s="719">
        <v>0</v>
      </c>
      <c r="H41" s="715">
        <v>0</v>
      </c>
      <c r="I41" s="714">
        <v>0</v>
      </c>
      <c r="J41" s="715">
        <v>0</v>
      </c>
      <c r="K41" s="714">
        <v>0</v>
      </c>
    </row>
    <row r="42" spans="1:11" ht="14.25" customHeight="1" x14ac:dyDescent="0.2">
      <c r="A42" s="713">
        <v>31</v>
      </c>
      <c r="B42" s="443" t="s">
        <v>980</v>
      </c>
      <c r="C42" s="714">
        <v>805</v>
      </c>
      <c r="D42" s="715">
        <f t="shared" si="0"/>
        <v>40.25</v>
      </c>
      <c r="E42" s="714">
        <v>805</v>
      </c>
      <c r="F42" s="715">
        <v>40.25</v>
      </c>
      <c r="G42" s="719">
        <v>0</v>
      </c>
      <c r="H42" s="715">
        <v>0</v>
      </c>
      <c r="I42" s="714">
        <v>0</v>
      </c>
      <c r="J42" s="715">
        <v>0</v>
      </c>
      <c r="K42" s="714">
        <v>0</v>
      </c>
    </row>
    <row r="43" spans="1:11" s="12" customFormat="1" ht="14.25" customHeight="1" x14ac:dyDescent="0.2">
      <c r="A43" s="713">
        <v>32</v>
      </c>
      <c r="B43" s="443" t="s">
        <v>981</v>
      </c>
      <c r="C43" s="714">
        <v>1005</v>
      </c>
      <c r="D43" s="715">
        <f t="shared" si="0"/>
        <v>50.25</v>
      </c>
      <c r="E43" s="714">
        <v>1005</v>
      </c>
      <c r="F43" s="715">
        <v>50.25</v>
      </c>
      <c r="G43" s="719">
        <v>0</v>
      </c>
      <c r="H43" s="715">
        <v>0</v>
      </c>
      <c r="I43" s="714">
        <v>0</v>
      </c>
      <c r="J43" s="715">
        <v>0</v>
      </c>
      <c r="K43" s="714">
        <v>0</v>
      </c>
    </row>
    <row r="44" spans="1:11" s="12" customFormat="1" ht="14.25" customHeight="1" x14ac:dyDescent="0.2">
      <c r="A44" s="713">
        <v>33</v>
      </c>
      <c r="B44" s="443" t="s">
        <v>982</v>
      </c>
      <c r="C44" s="714">
        <v>997</v>
      </c>
      <c r="D44" s="715">
        <f t="shared" si="0"/>
        <v>49.85</v>
      </c>
      <c r="E44" s="714">
        <v>997</v>
      </c>
      <c r="F44" s="715">
        <v>49.85</v>
      </c>
      <c r="G44" s="719">
        <v>0</v>
      </c>
      <c r="H44" s="715">
        <v>0</v>
      </c>
      <c r="I44" s="714">
        <v>0</v>
      </c>
      <c r="J44" s="715">
        <v>0</v>
      </c>
      <c r="K44" s="714">
        <v>0</v>
      </c>
    </row>
    <row r="45" spans="1:11" s="12" customFormat="1" x14ac:dyDescent="0.2">
      <c r="A45" s="720" t="s">
        <v>19</v>
      </c>
      <c r="B45" s="721"/>
      <c r="C45" s="721">
        <f>SUM(C12:C44)</f>
        <v>33540</v>
      </c>
      <c r="D45" s="721">
        <f>SUM(D12:D44)</f>
        <v>1676.9999999999998</v>
      </c>
      <c r="E45" s="721">
        <f>SUM(E12:E44)</f>
        <v>33540</v>
      </c>
      <c r="F45" s="721">
        <f>SUM(F12:F44)</f>
        <v>1676.9999999999998</v>
      </c>
      <c r="G45" s="722">
        <v>0</v>
      </c>
      <c r="H45" s="722">
        <v>0</v>
      </c>
      <c r="I45" s="722">
        <v>0</v>
      </c>
      <c r="J45" s="722">
        <v>0</v>
      </c>
      <c r="K45" s="722">
        <v>0</v>
      </c>
    </row>
    <row r="46" spans="1:11" s="12" customFormat="1" x14ac:dyDescent="0.2"/>
    <row r="47" spans="1:11" s="12" customFormat="1" x14ac:dyDescent="0.2">
      <c r="A47" s="10" t="s">
        <v>44</v>
      </c>
    </row>
    <row r="48" spans="1:11" ht="15.75" customHeight="1" x14ac:dyDescent="0.2">
      <c r="C48" s="1053"/>
      <c r="D48" s="1053"/>
      <c r="E48" s="1053"/>
      <c r="F48" s="1053"/>
    </row>
    <row r="49" spans="1:16" s="15" customFormat="1" ht="13.9" customHeight="1" x14ac:dyDescent="0.2">
      <c r="B49" s="78"/>
      <c r="C49" s="78"/>
      <c r="D49" s="78"/>
      <c r="E49" s="78"/>
      <c r="F49" s="78"/>
      <c r="G49" s="78"/>
      <c r="H49" s="78"/>
      <c r="I49" s="864" t="s">
        <v>13</v>
      </c>
      <c r="J49" s="864"/>
      <c r="K49" s="78"/>
      <c r="L49" s="78"/>
      <c r="M49" s="78"/>
      <c r="N49" s="78"/>
      <c r="O49" s="78"/>
      <c r="P49" s="78"/>
    </row>
    <row r="50" spans="1:16" s="15" customFormat="1" ht="13.15" customHeight="1" x14ac:dyDescent="0.2">
      <c r="A50" s="865" t="s">
        <v>14</v>
      </c>
      <c r="B50" s="865"/>
      <c r="C50" s="865"/>
      <c r="D50" s="865"/>
      <c r="E50" s="865"/>
      <c r="F50" s="865"/>
      <c r="G50" s="865"/>
      <c r="H50" s="865"/>
      <c r="I50" s="865"/>
      <c r="J50" s="865"/>
      <c r="K50" s="78"/>
      <c r="L50" s="78"/>
      <c r="M50" s="78"/>
      <c r="N50" s="78"/>
      <c r="O50" s="78"/>
      <c r="P50" s="78"/>
    </row>
    <row r="51" spans="1:16" s="15" customFormat="1" ht="13.15" customHeight="1" x14ac:dyDescent="0.2">
      <c r="A51" s="865" t="s">
        <v>20</v>
      </c>
      <c r="B51" s="865"/>
      <c r="C51" s="865"/>
      <c r="D51" s="865"/>
      <c r="E51" s="865"/>
      <c r="F51" s="865"/>
      <c r="G51" s="865"/>
      <c r="H51" s="865"/>
      <c r="I51" s="865"/>
      <c r="J51" s="865"/>
      <c r="K51" s="78"/>
      <c r="L51" s="78"/>
      <c r="M51" s="78"/>
      <c r="N51" s="78"/>
      <c r="O51" s="78"/>
      <c r="P51" s="78"/>
    </row>
    <row r="52" spans="1:16" s="15" customFormat="1" x14ac:dyDescent="0.2">
      <c r="A52" s="14" t="s">
        <v>23</v>
      </c>
      <c r="B52" s="14"/>
      <c r="C52" s="14"/>
      <c r="D52" s="14"/>
      <c r="E52" s="14"/>
      <c r="F52" s="14"/>
      <c r="H52" s="860" t="s">
        <v>24</v>
      </c>
      <c r="I52" s="860"/>
    </row>
    <row r="53" spans="1:16" s="15" customFormat="1" x14ac:dyDescent="0.2">
      <c r="A53" s="14"/>
    </row>
    <row r="54" spans="1:16" x14ac:dyDescent="0.2">
      <c r="A54" s="984"/>
      <c r="B54" s="984"/>
      <c r="C54" s="984"/>
      <c r="D54" s="984"/>
      <c r="E54" s="984"/>
      <c r="F54" s="984"/>
      <c r="G54" s="984"/>
      <c r="H54" s="984"/>
      <c r="I54" s="984"/>
      <c r="J54" s="984"/>
    </row>
  </sheetData>
  <sortState xmlns:xlrd2="http://schemas.microsoft.com/office/spreadsheetml/2017/richdata2" ref="B12:B44">
    <sortCondition ref="B12"/>
  </sortState>
  <mergeCells count="21">
    <mergeCell ref="A54:J54"/>
    <mergeCell ref="A50:J50"/>
    <mergeCell ref="I7:K7"/>
    <mergeCell ref="H52:I52"/>
    <mergeCell ref="C8:J8"/>
    <mergeCell ref="A9:A10"/>
    <mergeCell ref="I49:J49"/>
    <mergeCell ref="B9:B10"/>
    <mergeCell ref="E9:F9"/>
    <mergeCell ref="G9:H9"/>
    <mergeCell ref="A51:J51"/>
    <mergeCell ref="C48:F48"/>
    <mergeCell ref="J1:K1"/>
    <mergeCell ref="I9:J9"/>
    <mergeCell ref="D1:E1"/>
    <mergeCell ref="A2:J2"/>
    <mergeCell ref="A3:J3"/>
    <mergeCell ref="C9:D9"/>
    <mergeCell ref="A5:L5"/>
    <mergeCell ref="K9:K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  <pageSetUpPr fitToPage="1"/>
  </sheetPr>
  <dimension ref="A1:S54"/>
  <sheetViews>
    <sheetView topLeftCell="A22" zoomScaleSheetLayoutView="90" workbookViewId="0">
      <selection activeCell="A12" sqref="A12:K45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860"/>
      <c r="E1" s="860"/>
      <c r="H1" s="40"/>
      <c r="J1" s="933" t="s">
        <v>478</v>
      </c>
      <c r="K1" s="933"/>
    </row>
    <row r="2" spans="1:19" ht="15" x14ac:dyDescent="0.2">
      <c r="A2" s="940" t="s">
        <v>0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9" ht="18" x14ac:dyDescent="0.25">
      <c r="A3" s="967" t="s">
        <v>745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9" ht="10.5" customHeight="1" x14ac:dyDescent="0.2"/>
    <row r="5" spans="1:19" s="15" customFormat="1" ht="15.75" customHeight="1" x14ac:dyDescent="0.2">
      <c r="A5" s="1054" t="s">
        <v>488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63" t="s">
        <v>994</v>
      </c>
      <c r="B7" s="863"/>
      <c r="I7" s="996" t="s">
        <v>1088</v>
      </c>
      <c r="J7" s="996"/>
      <c r="K7" s="996"/>
    </row>
    <row r="8" spans="1:19" s="13" customFormat="1" ht="15.75" hidden="1" x14ac:dyDescent="0.25">
      <c r="C8" s="940" t="s">
        <v>16</v>
      </c>
      <c r="D8" s="940"/>
      <c r="E8" s="940"/>
      <c r="F8" s="940"/>
      <c r="G8" s="940"/>
      <c r="H8" s="940"/>
      <c r="I8" s="940"/>
      <c r="J8" s="940"/>
    </row>
    <row r="9" spans="1:19" ht="31.5" customHeight="1" x14ac:dyDescent="0.2">
      <c r="A9" s="936" t="s">
        <v>26</v>
      </c>
      <c r="B9" s="936" t="s">
        <v>40</v>
      </c>
      <c r="C9" s="964" t="s">
        <v>858</v>
      </c>
      <c r="D9" s="966"/>
      <c r="E9" s="964" t="s">
        <v>477</v>
      </c>
      <c r="F9" s="966"/>
      <c r="G9" s="964" t="s">
        <v>42</v>
      </c>
      <c r="H9" s="966"/>
      <c r="I9" s="939" t="s">
        <v>110</v>
      </c>
      <c r="J9" s="939"/>
      <c r="K9" s="936" t="s">
        <v>515</v>
      </c>
      <c r="R9" s="9"/>
      <c r="S9" s="12"/>
    </row>
    <row r="10" spans="1:19" s="14" customFormat="1" ht="46.5" customHeight="1" x14ac:dyDescent="0.2">
      <c r="A10" s="937"/>
      <c r="B10" s="937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37"/>
    </row>
    <row r="11" spans="1:19" x14ac:dyDescent="0.2">
      <c r="A11" s="277">
        <v>1</v>
      </c>
      <c r="B11" s="277">
        <v>2</v>
      </c>
      <c r="C11" s="277">
        <v>3</v>
      </c>
      <c r="D11" s="277">
        <v>4</v>
      </c>
      <c r="E11" s="277">
        <v>5</v>
      </c>
      <c r="F11" s="277">
        <v>6</v>
      </c>
      <c r="G11" s="277">
        <v>7</v>
      </c>
      <c r="H11" s="277">
        <v>8</v>
      </c>
      <c r="I11" s="277">
        <v>9</v>
      </c>
      <c r="J11" s="277">
        <v>10</v>
      </c>
      <c r="K11" s="277">
        <v>11</v>
      </c>
    </row>
    <row r="12" spans="1:19" ht="14.25" x14ac:dyDescent="0.2">
      <c r="A12" s="140">
        <v>1</v>
      </c>
      <c r="B12" s="723" t="s">
        <v>950</v>
      </c>
      <c r="C12" s="724">
        <v>1099</v>
      </c>
      <c r="D12" s="725">
        <v>54.95</v>
      </c>
      <c r="E12" s="724">
        <v>1099</v>
      </c>
      <c r="F12" s="725">
        <v>54.95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4.25" x14ac:dyDescent="0.2">
      <c r="A13" s="140">
        <v>2</v>
      </c>
      <c r="B13" s="723" t="s">
        <v>951</v>
      </c>
      <c r="C13" s="724">
        <v>698</v>
      </c>
      <c r="D13" s="725">
        <v>34.9</v>
      </c>
      <c r="E13" s="724">
        <v>698</v>
      </c>
      <c r="F13" s="725">
        <v>34.9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4.25" x14ac:dyDescent="0.2">
      <c r="A14" s="140">
        <v>3</v>
      </c>
      <c r="B14" s="723" t="s">
        <v>952</v>
      </c>
      <c r="C14" s="724">
        <v>970</v>
      </c>
      <c r="D14" s="725">
        <v>48.5</v>
      </c>
      <c r="E14" s="724">
        <v>970</v>
      </c>
      <c r="F14" s="725">
        <v>48.5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4.25" x14ac:dyDescent="0.2">
      <c r="A15" s="140">
        <v>4</v>
      </c>
      <c r="B15" s="9" t="s">
        <v>953</v>
      </c>
      <c r="C15" s="724">
        <v>951</v>
      </c>
      <c r="D15" s="725">
        <v>47.55</v>
      </c>
      <c r="E15" s="724">
        <v>951</v>
      </c>
      <c r="F15" s="725">
        <v>47.55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ht="14.25" x14ac:dyDescent="0.2">
      <c r="A16" s="140">
        <v>5</v>
      </c>
      <c r="B16" s="723" t="s">
        <v>954</v>
      </c>
      <c r="C16" s="724">
        <v>2290</v>
      </c>
      <c r="D16" s="725">
        <v>114.5</v>
      </c>
      <c r="E16" s="724">
        <v>2290</v>
      </c>
      <c r="F16" s="725">
        <v>114.5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 x14ac:dyDescent="0.2">
      <c r="A17" s="140">
        <v>6</v>
      </c>
      <c r="B17" s="726" t="s">
        <v>955</v>
      </c>
      <c r="C17" s="727">
        <v>930</v>
      </c>
      <c r="D17" s="728">
        <v>46.5</v>
      </c>
      <c r="E17" s="727">
        <v>930</v>
      </c>
      <c r="F17" s="728">
        <v>46.5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 x14ac:dyDescent="0.2">
      <c r="A18" s="140">
        <v>7</v>
      </c>
      <c r="B18" s="726" t="s">
        <v>956</v>
      </c>
      <c r="C18" s="727">
        <v>820</v>
      </c>
      <c r="D18" s="728">
        <v>41</v>
      </c>
      <c r="E18" s="727">
        <v>820</v>
      </c>
      <c r="F18" s="728">
        <v>41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 x14ac:dyDescent="0.2">
      <c r="A19" s="140">
        <v>8</v>
      </c>
      <c r="B19" s="9" t="s">
        <v>957</v>
      </c>
      <c r="C19" s="724">
        <v>244</v>
      </c>
      <c r="D19" s="725">
        <v>12.2</v>
      </c>
      <c r="E19" s="724">
        <v>244</v>
      </c>
      <c r="F19" s="725">
        <v>12.2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 x14ac:dyDescent="0.2">
      <c r="A20" s="140">
        <v>9</v>
      </c>
      <c r="B20" s="9" t="s">
        <v>958</v>
      </c>
      <c r="C20" s="724">
        <v>1299</v>
      </c>
      <c r="D20" s="725">
        <v>64.95</v>
      </c>
      <c r="E20" s="724">
        <v>1299</v>
      </c>
      <c r="F20" s="725">
        <v>64.95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 x14ac:dyDescent="0.2">
      <c r="A21" s="140">
        <v>10</v>
      </c>
      <c r="B21" s="729" t="s">
        <v>959</v>
      </c>
      <c r="C21" s="727">
        <v>1455</v>
      </c>
      <c r="D21" s="728">
        <v>72.75</v>
      </c>
      <c r="E21" s="727">
        <v>1455</v>
      </c>
      <c r="F21" s="728">
        <v>72.75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 x14ac:dyDescent="0.2">
      <c r="A22" s="140">
        <v>11</v>
      </c>
      <c r="B22" s="726" t="s">
        <v>960</v>
      </c>
      <c r="C22" s="727">
        <v>350</v>
      </c>
      <c r="D22" s="728">
        <v>17.5</v>
      </c>
      <c r="E22" s="727">
        <v>350</v>
      </c>
      <c r="F22" s="728">
        <v>17.5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 x14ac:dyDescent="0.2">
      <c r="A23" s="140">
        <v>12</v>
      </c>
      <c r="B23" s="9" t="s">
        <v>961</v>
      </c>
      <c r="C23" s="724">
        <v>552</v>
      </c>
      <c r="D23" s="725">
        <v>27.6</v>
      </c>
      <c r="E23" s="724">
        <v>552</v>
      </c>
      <c r="F23" s="725">
        <v>27.6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 x14ac:dyDescent="0.2">
      <c r="A24" s="140">
        <v>13</v>
      </c>
      <c r="B24" s="729" t="s">
        <v>962</v>
      </c>
      <c r="C24" s="727">
        <v>589</v>
      </c>
      <c r="D24" s="728">
        <v>29.45</v>
      </c>
      <c r="E24" s="727">
        <v>589</v>
      </c>
      <c r="F24" s="728">
        <v>29.45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 x14ac:dyDescent="0.2">
      <c r="A25" s="140">
        <v>14</v>
      </c>
      <c r="B25" s="9" t="s">
        <v>963</v>
      </c>
      <c r="C25" s="724">
        <v>616</v>
      </c>
      <c r="D25" s="725">
        <v>30.8</v>
      </c>
      <c r="E25" s="724">
        <v>616</v>
      </c>
      <c r="F25" s="725">
        <v>30.8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 x14ac:dyDescent="0.2">
      <c r="A26" s="140">
        <v>15</v>
      </c>
      <c r="B26" s="729" t="s">
        <v>964</v>
      </c>
      <c r="C26" s="727">
        <v>765</v>
      </c>
      <c r="D26" s="728">
        <v>38.25</v>
      </c>
      <c r="E26" s="727">
        <v>765</v>
      </c>
      <c r="F26" s="728">
        <v>38.25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 x14ac:dyDescent="0.2">
      <c r="A27" s="140">
        <v>16</v>
      </c>
      <c r="B27" s="729" t="s">
        <v>965</v>
      </c>
      <c r="C27" s="727">
        <v>579</v>
      </c>
      <c r="D27" s="728">
        <v>28.95</v>
      </c>
      <c r="E27" s="727">
        <v>579</v>
      </c>
      <c r="F27" s="728">
        <v>28.95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customHeight="1" x14ac:dyDescent="0.2">
      <c r="A28" s="140">
        <v>17</v>
      </c>
      <c r="B28" s="723" t="s">
        <v>967</v>
      </c>
      <c r="C28" s="724">
        <v>1453</v>
      </c>
      <c r="D28" s="725">
        <v>72.650000000000006</v>
      </c>
      <c r="E28" s="724">
        <v>1453</v>
      </c>
      <c r="F28" s="725">
        <v>72.650000000000006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customHeight="1" x14ac:dyDescent="0.2">
      <c r="A29" s="140">
        <v>18</v>
      </c>
      <c r="B29" s="726" t="s">
        <v>993</v>
      </c>
      <c r="C29" s="727">
        <v>1488</v>
      </c>
      <c r="D29" s="728">
        <v>74.400000000000006</v>
      </c>
      <c r="E29" s="727">
        <v>1488</v>
      </c>
      <c r="F29" s="728">
        <v>74.400000000000006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 x14ac:dyDescent="0.2">
      <c r="A30" s="140">
        <v>19</v>
      </c>
      <c r="B30" s="9" t="s">
        <v>968</v>
      </c>
      <c r="C30" s="724">
        <v>984</v>
      </c>
      <c r="D30" s="725">
        <v>49.2</v>
      </c>
      <c r="E30" s="724">
        <v>984</v>
      </c>
      <c r="F30" s="725">
        <v>49.2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 x14ac:dyDescent="0.2">
      <c r="A31" s="140">
        <v>20</v>
      </c>
      <c r="B31" s="729" t="s">
        <v>969</v>
      </c>
      <c r="C31" s="727">
        <v>935</v>
      </c>
      <c r="D31" s="728">
        <v>46.75</v>
      </c>
      <c r="E31" s="727">
        <v>935</v>
      </c>
      <c r="F31" s="728">
        <v>46.75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 x14ac:dyDescent="0.2">
      <c r="A32" s="140">
        <v>21</v>
      </c>
      <c r="B32" s="9" t="s">
        <v>970</v>
      </c>
      <c r="C32" s="724">
        <v>545</v>
      </c>
      <c r="D32" s="725">
        <v>27.25</v>
      </c>
      <c r="E32" s="724">
        <v>545</v>
      </c>
      <c r="F32" s="725">
        <v>27.25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 x14ac:dyDescent="0.2">
      <c r="A33" s="140">
        <v>22</v>
      </c>
      <c r="B33" s="726" t="s">
        <v>971</v>
      </c>
      <c r="C33" s="727">
        <v>746</v>
      </c>
      <c r="D33" s="728">
        <v>37.299999999999997</v>
      </c>
      <c r="E33" s="727">
        <v>746</v>
      </c>
      <c r="F33" s="728">
        <v>37.299999999999997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 x14ac:dyDescent="0.2">
      <c r="A34" s="140">
        <v>23</v>
      </c>
      <c r="B34" s="394" t="s">
        <v>972</v>
      </c>
      <c r="C34" s="724">
        <v>457</v>
      </c>
      <c r="D34" s="725">
        <v>22.85</v>
      </c>
      <c r="E34" s="724">
        <v>457</v>
      </c>
      <c r="F34" s="725">
        <v>22.85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5" customHeight="1" x14ac:dyDescent="0.2">
      <c r="A35" s="140">
        <v>24</v>
      </c>
      <c r="B35" s="729" t="s">
        <v>973</v>
      </c>
      <c r="C35" s="727">
        <v>1121</v>
      </c>
      <c r="D35" s="728">
        <v>56.05</v>
      </c>
      <c r="E35" s="727">
        <v>1121</v>
      </c>
      <c r="F35" s="728">
        <v>56.05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5" customHeight="1" x14ac:dyDescent="0.2">
      <c r="A36" s="140">
        <v>25</v>
      </c>
      <c r="B36" s="729" t="s">
        <v>974</v>
      </c>
      <c r="C36" s="727">
        <v>725</v>
      </c>
      <c r="D36" s="728">
        <v>36.25</v>
      </c>
      <c r="E36" s="727">
        <v>725</v>
      </c>
      <c r="F36" s="728">
        <v>36.25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5" customHeight="1" x14ac:dyDescent="0.2">
      <c r="A37" s="140">
        <v>26</v>
      </c>
      <c r="B37" s="729" t="s">
        <v>975</v>
      </c>
      <c r="C37" s="727">
        <v>378</v>
      </c>
      <c r="D37" s="728">
        <v>18.899999999999999</v>
      </c>
      <c r="E37" s="727">
        <v>378</v>
      </c>
      <c r="F37" s="728">
        <v>18.899999999999999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5" customHeight="1" x14ac:dyDescent="0.2">
      <c r="A38" s="140">
        <v>27</v>
      </c>
      <c r="B38" s="729" t="s">
        <v>976</v>
      </c>
      <c r="C38" s="727">
        <v>729</v>
      </c>
      <c r="D38" s="728">
        <v>36.450000000000003</v>
      </c>
      <c r="E38" s="727">
        <v>729</v>
      </c>
      <c r="F38" s="728">
        <v>36.450000000000003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5" customHeight="1" x14ac:dyDescent="0.2">
      <c r="A39" s="140">
        <v>28</v>
      </c>
      <c r="B39" s="729" t="s">
        <v>977</v>
      </c>
      <c r="C39" s="727">
        <v>1274</v>
      </c>
      <c r="D39" s="728">
        <v>63.7</v>
      </c>
      <c r="E39" s="727">
        <v>1274</v>
      </c>
      <c r="F39" s="728">
        <v>63.7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" customHeight="1" x14ac:dyDescent="0.2">
      <c r="A40" s="140">
        <v>29</v>
      </c>
      <c r="B40" s="729" t="s">
        <v>978</v>
      </c>
      <c r="C40" s="727">
        <v>1453</v>
      </c>
      <c r="D40" s="728">
        <v>72.650000000000006</v>
      </c>
      <c r="E40" s="727">
        <v>1453</v>
      </c>
      <c r="F40" s="728">
        <v>72.650000000000006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4.25" x14ac:dyDescent="0.2">
      <c r="A41" s="140">
        <v>30</v>
      </c>
      <c r="B41" s="394" t="s">
        <v>979</v>
      </c>
      <c r="C41" s="724">
        <v>871</v>
      </c>
      <c r="D41" s="725">
        <v>43.55</v>
      </c>
      <c r="E41" s="724">
        <v>871</v>
      </c>
      <c r="F41" s="725">
        <v>43.55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4.25" x14ac:dyDescent="0.2">
      <c r="A42" s="140">
        <v>31</v>
      </c>
      <c r="B42" s="394" t="s">
        <v>980</v>
      </c>
      <c r="C42" s="724">
        <v>721</v>
      </c>
      <c r="D42" s="725">
        <v>36.049999999999997</v>
      </c>
      <c r="E42" s="724">
        <v>721</v>
      </c>
      <c r="F42" s="725">
        <v>36.049999999999997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4.25" x14ac:dyDescent="0.2">
      <c r="A43" s="140">
        <v>32</v>
      </c>
      <c r="B43" s="394" t="s">
        <v>981</v>
      </c>
      <c r="C43" s="724">
        <v>894</v>
      </c>
      <c r="D43" s="725">
        <v>44.7</v>
      </c>
      <c r="E43" s="724">
        <v>894</v>
      </c>
      <c r="F43" s="725">
        <v>44.7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4.25" x14ac:dyDescent="0.2">
      <c r="A44" s="140">
        <v>33</v>
      </c>
      <c r="B44" s="394" t="s">
        <v>982</v>
      </c>
      <c r="C44" s="724">
        <v>887</v>
      </c>
      <c r="D44" s="725">
        <v>44.35</v>
      </c>
      <c r="E44" s="724">
        <v>887</v>
      </c>
      <c r="F44" s="725">
        <v>44.35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s="12" customFormat="1" x14ac:dyDescent="0.2">
      <c r="A45" s="697" t="s">
        <v>19</v>
      </c>
      <c r="B45" s="29"/>
      <c r="C45" s="730">
        <f>SUM(C12:C44)</f>
        <v>29868</v>
      </c>
      <c r="D45" s="731">
        <f>SUM(D12:D44)</f>
        <v>1493.4</v>
      </c>
      <c r="E45" s="730">
        <f>SUM(E12:E44)</f>
        <v>29868</v>
      </c>
      <c r="F45" s="731">
        <f>SUM(F12:F44)</f>
        <v>1493.4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12" customFormat="1" x14ac:dyDescent="0.2"/>
    <row r="47" spans="1:11" s="12" customFormat="1" x14ac:dyDescent="0.2">
      <c r="A47" s="10" t="s">
        <v>44</v>
      </c>
    </row>
    <row r="48" spans="1:11" ht="15.75" customHeight="1" x14ac:dyDescent="0.2">
      <c r="C48" s="1053"/>
      <c r="D48" s="1053"/>
      <c r="E48" s="1053"/>
      <c r="F48" s="1053"/>
    </row>
    <row r="49" spans="1:16" s="15" customFormat="1" ht="13.9" customHeight="1" x14ac:dyDescent="0.2">
      <c r="B49" s="78"/>
      <c r="C49" s="78"/>
      <c r="D49" s="78"/>
      <c r="E49" s="78"/>
      <c r="F49" s="78"/>
      <c r="G49" s="78"/>
      <c r="H49" s="78"/>
      <c r="I49" s="864" t="s">
        <v>13</v>
      </c>
      <c r="J49" s="864"/>
      <c r="K49" s="78"/>
      <c r="L49" s="78"/>
      <c r="M49" s="78"/>
      <c r="N49" s="78"/>
      <c r="O49" s="78"/>
      <c r="P49" s="78"/>
    </row>
    <row r="50" spans="1:16" s="15" customFormat="1" ht="13.15" customHeight="1" x14ac:dyDescent="0.2">
      <c r="A50" s="865" t="s">
        <v>14</v>
      </c>
      <c r="B50" s="865"/>
      <c r="C50" s="865"/>
      <c r="D50" s="865"/>
      <c r="E50" s="865"/>
      <c r="F50" s="865"/>
      <c r="G50" s="865"/>
      <c r="H50" s="865"/>
      <c r="I50" s="865"/>
      <c r="J50" s="865"/>
      <c r="K50" s="78"/>
      <c r="L50" s="78"/>
      <c r="M50" s="78"/>
      <c r="N50" s="78"/>
      <c r="O50" s="78"/>
      <c r="P50" s="78"/>
    </row>
    <row r="51" spans="1:16" s="15" customFormat="1" ht="13.15" customHeight="1" x14ac:dyDescent="0.2">
      <c r="A51" s="865" t="s">
        <v>20</v>
      </c>
      <c r="B51" s="865"/>
      <c r="C51" s="865"/>
      <c r="D51" s="865"/>
      <c r="E51" s="865"/>
      <c r="F51" s="865"/>
      <c r="G51" s="865"/>
      <c r="H51" s="865"/>
      <c r="I51" s="865"/>
      <c r="J51" s="865"/>
      <c r="K51" s="78"/>
      <c r="L51" s="78"/>
      <c r="M51" s="78"/>
      <c r="N51" s="78"/>
      <c r="O51" s="78"/>
      <c r="P51" s="78"/>
    </row>
    <row r="52" spans="1:16" s="15" customFormat="1" x14ac:dyDescent="0.2">
      <c r="A52" s="14" t="s">
        <v>23</v>
      </c>
      <c r="B52" s="14"/>
      <c r="C52" s="14"/>
      <c r="D52" s="14"/>
      <c r="E52" s="14"/>
      <c r="F52" s="14"/>
      <c r="H52" s="860" t="s">
        <v>24</v>
      </c>
      <c r="I52" s="860"/>
    </row>
    <row r="53" spans="1:16" s="15" customFormat="1" x14ac:dyDescent="0.2">
      <c r="A53" s="14"/>
    </row>
    <row r="54" spans="1:16" x14ac:dyDescent="0.2">
      <c r="A54" s="984"/>
      <c r="B54" s="984"/>
      <c r="C54" s="984"/>
      <c r="D54" s="984"/>
      <c r="E54" s="984"/>
      <c r="F54" s="984"/>
      <c r="G54" s="984"/>
      <c r="H54" s="984"/>
      <c r="I54" s="984"/>
      <c r="J54" s="984"/>
    </row>
  </sheetData>
  <mergeCells count="21">
    <mergeCell ref="A7:B7"/>
    <mergeCell ref="I7:K7"/>
    <mergeCell ref="D1:E1"/>
    <mergeCell ref="J1:K1"/>
    <mergeCell ref="A2:J2"/>
    <mergeCell ref="A3:J3"/>
    <mergeCell ref="A5:L5"/>
    <mergeCell ref="C8:J8"/>
    <mergeCell ref="A9:A10"/>
    <mergeCell ref="B9:B10"/>
    <mergeCell ref="C9:D9"/>
    <mergeCell ref="E9:F9"/>
    <mergeCell ref="G9:H9"/>
    <mergeCell ref="I9:J9"/>
    <mergeCell ref="A54:J54"/>
    <mergeCell ref="K9:K10"/>
    <mergeCell ref="C48:F48"/>
    <mergeCell ref="I49:J49"/>
    <mergeCell ref="A50:J50"/>
    <mergeCell ref="A51:J51"/>
    <mergeCell ref="H52:I52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V56"/>
  <sheetViews>
    <sheetView topLeftCell="A7" zoomScale="80" zoomScaleNormal="80" zoomScaleSheetLayoutView="86" workbookViewId="0">
      <selection activeCell="X21" sqref="X21:AA36"/>
    </sheetView>
  </sheetViews>
  <sheetFormatPr defaultRowHeight="12.75" x14ac:dyDescent="0.2"/>
  <cols>
    <col min="1" max="1" width="9.28515625" style="448" customWidth="1"/>
    <col min="2" max="3" width="8.5703125" style="448" customWidth="1"/>
    <col min="4" max="4" width="12" style="448" customWidth="1"/>
    <col min="5" max="5" width="8.5703125" style="448" customWidth="1"/>
    <col min="6" max="6" width="9.5703125" style="448" customWidth="1"/>
    <col min="7" max="7" width="8.5703125" style="448" customWidth="1"/>
    <col min="8" max="8" width="11.7109375" style="448" customWidth="1"/>
    <col min="9" max="15" width="8.5703125" style="448" customWidth="1"/>
    <col min="16" max="16" width="8.42578125" style="448" customWidth="1"/>
    <col min="17" max="19" width="8.5703125" style="448" customWidth="1"/>
    <col min="20" max="16384" width="9.140625" style="448"/>
  </cols>
  <sheetData>
    <row r="1" spans="1:22" x14ac:dyDescent="0.2">
      <c r="A1" s="448" t="s">
        <v>11</v>
      </c>
      <c r="H1" s="853"/>
      <c r="I1" s="853"/>
      <c r="R1" s="849" t="s">
        <v>59</v>
      </c>
      <c r="S1" s="849"/>
    </row>
    <row r="2" spans="1:22" s="449" customFormat="1" ht="15.75" x14ac:dyDescent="0.2">
      <c r="A2" s="850" t="s">
        <v>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</row>
    <row r="3" spans="1:22" s="449" customFormat="1" ht="20.25" customHeight="1" x14ac:dyDescent="0.2">
      <c r="A3" s="851" t="s">
        <v>745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</row>
    <row r="5" spans="1:22" s="449" customFormat="1" ht="15.75" x14ac:dyDescent="0.2">
      <c r="A5" s="852" t="s">
        <v>794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</row>
    <row r="6" spans="1:22" x14ac:dyDescent="0.2">
      <c r="A6" s="823" t="s">
        <v>166</v>
      </c>
      <c r="B6" s="823"/>
    </row>
    <row r="7" spans="1:22" x14ac:dyDescent="0.2">
      <c r="A7" s="823" t="s">
        <v>173</v>
      </c>
      <c r="B7" s="823"/>
      <c r="C7" s="823"/>
      <c r="D7" s="823"/>
      <c r="E7" s="823"/>
      <c r="F7" s="823"/>
      <c r="G7" s="823"/>
      <c r="H7" s="823"/>
      <c r="I7" s="823"/>
      <c r="R7" s="450"/>
      <c r="S7" s="450"/>
    </row>
    <row r="9" spans="1:22" ht="18" customHeight="1" x14ac:dyDescent="0.2">
      <c r="A9" s="374"/>
      <c r="B9" s="820" t="s">
        <v>46</v>
      </c>
      <c r="C9" s="820"/>
      <c r="D9" s="820" t="s">
        <v>47</v>
      </c>
      <c r="E9" s="820"/>
      <c r="F9" s="820" t="s">
        <v>48</v>
      </c>
      <c r="G9" s="820"/>
      <c r="H9" s="811" t="s">
        <v>49</v>
      </c>
      <c r="I9" s="811"/>
      <c r="J9" s="820" t="s">
        <v>50</v>
      </c>
      <c r="K9" s="820"/>
      <c r="L9" s="451" t="s">
        <v>19</v>
      </c>
    </row>
    <row r="10" spans="1:22" s="453" customFormat="1" ht="13.5" customHeight="1" x14ac:dyDescent="0.2">
      <c r="A10" s="452">
        <v>1</v>
      </c>
      <c r="B10" s="843">
        <v>2</v>
      </c>
      <c r="C10" s="843"/>
      <c r="D10" s="843">
        <v>3</v>
      </c>
      <c r="E10" s="843"/>
      <c r="F10" s="843">
        <v>4</v>
      </c>
      <c r="G10" s="843"/>
      <c r="H10" s="843">
        <v>5</v>
      </c>
      <c r="I10" s="843"/>
      <c r="J10" s="843">
        <v>6</v>
      </c>
      <c r="K10" s="843"/>
      <c r="L10" s="452">
        <v>7</v>
      </c>
    </row>
    <row r="11" spans="1:22" x14ac:dyDescent="0.2">
      <c r="A11" s="373" t="s">
        <v>51</v>
      </c>
      <c r="B11" s="844">
        <v>3795</v>
      </c>
      <c r="C11" s="844"/>
      <c r="D11" s="844">
        <v>6222</v>
      </c>
      <c r="E11" s="844"/>
      <c r="F11" s="844">
        <v>12116</v>
      </c>
      <c r="G11" s="844"/>
      <c r="H11" s="845">
        <v>0</v>
      </c>
      <c r="I11" s="846"/>
      <c r="J11" s="844">
        <v>7282</v>
      </c>
      <c r="K11" s="844"/>
      <c r="L11" s="695">
        <f>SUM(B11:K11)</f>
        <v>29415</v>
      </c>
      <c r="M11" s="529"/>
    </row>
    <row r="12" spans="1:22" x14ac:dyDescent="0.2">
      <c r="A12" s="373" t="s">
        <v>52</v>
      </c>
      <c r="B12" s="844">
        <v>7092</v>
      </c>
      <c r="C12" s="844"/>
      <c r="D12" s="844">
        <v>16320</v>
      </c>
      <c r="E12" s="844"/>
      <c r="F12" s="844">
        <v>31589</v>
      </c>
      <c r="G12" s="844"/>
      <c r="H12" s="845">
        <v>0</v>
      </c>
      <c r="I12" s="846"/>
      <c r="J12" s="844">
        <v>11913</v>
      </c>
      <c r="K12" s="844"/>
      <c r="L12" s="695">
        <f>SUM(B12:K12)</f>
        <v>66914</v>
      </c>
    </row>
    <row r="13" spans="1:22" x14ac:dyDescent="0.2">
      <c r="A13" s="373" t="s">
        <v>19</v>
      </c>
      <c r="B13" s="847">
        <f>SUM(B11:C12)</f>
        <v>10887</v>
      </c>
      <c r="C13" s="847"/>
      <c r="D13" s="847">
        <f>SUM(D11:E12)</f>
        <v>22542</v>
      </c>
      <c r="E13" s="847"/>
      <c r="F13" s="847">
        <f>SUM(F11:G12)</f>
        <v>43705</v>
      </c>
      <c r="G13" s="847"/>
      <c r="H13" s="847">
        <f>SUM(H11:I12)</f>
        <v>0</v>
      </c>
      <c r="I13" s="847"/>
      <c r="J13" s="847">
        <f>SUM(J11:K12)</f>
        <v>19195</v>
      </c>
      <c r="K13" s="847"/>
      <c r="L13" s="696">
        <f>SUM(L11:L12)</f>
        <v>96329</v>
      </c>
    </row>
    <row r="14" spans="1:22" x14ac:dyDescent="0.2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O14" s="529"/>
      <c r="V14" s="529"/>
    </row>
    <row r="15" spans="1:22" x14ac:dyDescent="0.2">
      <c r="A15" s="848" t="s">
        <v>429</v>
      </c>
      <c r="B15" s="848"/>
      <c r="C15" s="848"/>
      <c r="D15" s="848"/>
      <c r="E15" s="848"/>
      <c r="F15" s="848"/>
      <c r="G15" s="848"/>
      <c r="H15" s="416"/>
      <c r="I15" s="416"/>
      <c r="J15" s="416"/>
      <c r="K15" s="416"/>
      <c r="L15" s="416"/>
    </row>
    <row r="16" spans="1:22" ht="12.75" customHeight="1" x14ac:dyDescent="0.2">
      <c r="A16" s="833" t="s">
        <v>182</v>
      </c>
      <c r="B16" s="834"/>
      <c r="C16" s="820" t="s">
        <v>207</v>
      </c>
      <c r="D16" s="820"/>
      <c r="E16" s="373" t="s">
        <v>19</v>
      </c>
      <c r="I16" s="416"/>
      <c r="J16" s="416"/>
      <c r="K16" s="416"/>
      <c r="L16" s="416"/>
    </row>
    <row r="17" spans="1:20" x14ac:dyDescent="0.2">
      <c r="A17" s="813">
        <v>600</v>
      </c>
      <c r="B17" s="814"/>
      <c r="C17" s="813">
        <v>400</v>
      </c>
      <c r="D17" s="814"/>
      <c r="E17" s="373">
        <v>1000</v>
      </c>
      <c r="I17" s="416"/>
      <c r="J17" s="416"/>
      <c r="K17" s="416"/>
      <c r="L17" s="416"/>
    </row>
    <row r="18" spans="1:20" x14ac:dyDescent="0.2">
      <c r="A18" s="813"/>
      <c r="B18" s="814"/>
      <c r="C18" s="813"/>
      <c r="D18" s="814"/>
      <c r="E18" s="373"/>
      <c r="I18" s="416"/>
      <c r="J18" s="416"/>
      <c r="K18" s="416"/>
      <c r="L18" s="416"/>
    </row>
    <row r="19" spans="1:20" x14ac:dyDescent="0.2">
      <c r="A19" s="454"/>
      <c r="B19" s="454"/>
      <c r="C19" s="454"/>
      <c r="D19" s="454"/>
      <c r="E19" s="454"/>
      <c r="F19" s="454"/>
      <c r="G19" s="454"/>
      <c r="H19" s="416"/>
      <c r="I19" s="416"/>
      <c r="J19" s="416"/>
      <c r="K19" s="416"/>
      <c r="L19" s="416"/>
    </row>
    <row r="21" spans="1:20" ht="19.149999999999999" customHeight="1" x14ac:dyDescent="0.2">
      <c r="A21" s="835" t="s">
        <v>174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</row>
    <row r="22" spans="1:20" x14ac:dyDescent="0.2">
      <c r="A22" s="820" t="s">
        <v>26</v>
      </c>
      <c r="B22" s="820" t="s">
        <v>53</v>
      </c>
      <c r="C22" s="820"/>
      <c r="D22" s="820"/>
      <c r="E22" s="811" t="s">
        <v>27</v>
      </c>
      <c r="F22" s="811"/>
      <c r="G22" s="811"/>
      <c r="H22" s="811"/>
      <c r="I22" s="811"/>
      <c r="J22" s="811"/>
      <c r="K22" s="811"/>
      <c r="L22" s="811"/>
      <c r="M22" s="811" t="s">
        <v>28</v>
      </c>
      <c r="N22" s="811"/>
      <c r="O22" s="811"/>
      <c r="P22" s="811"/>
      <c r="Q22" s="811"/>
      <c r="R22" s="811"/>
      <c r="S22" s="811"/>
      <c r="T22" s="811"/>
    </row>
    <row r="23" spans="1:20" ht="33.75" customHeight="1" x14ac:dyDescent="0.2">
      <c r="A23" s="820"/>
      <c r="B23" s="820"/>
      <c r="C23" s="820"/>
      <c r="D23" s="820"/>
      <c r="E23" s="833" t="s">
        <v>136</v>
      </c>
      <c r="F23" s="834"/>
      <c r="G23" s="833" t="s">
        <v>175</v>
      </c>
      <c r="H23" s="834"/>
      <c r="I23" s="820" t="s">
        <v>54</v>
      </c>
      <c r="J23" s="820"/>
      <c r="K23" s="833" t="s">
        <v>99</v>
      </c>
      <c r="L23" s="834"/>
      <c r="M23" s="833" t="s">
        <v>100</v>
      </c>
      <c r="N23" s="834"/>
      <c r="O23" s="833" t="s">
        <v>175</v>
      </c>
      <c r="P23" s="834"/>
      <c r="Q23" s="820" t="s">
        <v>54</v>
      </c>
      <c r="R23" s="820"/>
      <c r="S23" s="820" t="s">
        <v>99</v>
      </c>
      <c r="T23" s="820"/>
    </row>
    <row r="24" spans="1:20" s="453" customFormat="1" ht="15.75" customHeight="1" x14ac:dyDescent="0.2">
      <c r="A24" s="452">
        <v>1</v>
      </c>
      <c r="B24" s="840">
        <v>2</v>
      </c>
      <c r="C24" s="842"/>
      <c r="D24" s="841"/>
      <c r="E24" s="840">
        <v>3</v>
      </c>
      <c r="F24" s="841"/>
      <c r="G24" s="840">
        <v>4</v>
      </c>
      <c r="H24" s="841"/>
      <c r="I24" s="843">
        <v>5</v>
      </c>
      <c r="J24" s="843"/>
      <c r="K24" s="843">
        <v>6</v>
      </c>
      <c r="L24" s="843"/>
      <c r="M24" s="840">
        <v>3</v>
      </c>
      <c r="N24" s="841"/>
      <c r="O24" s="840">
        <v>4</v>
      </c>
      <c r="P24" s="841"/>
      <c r="Q24" s="843">
        <v>5</v>
      </c>
      <c r="R24" s="843"/>
      <c r="S24" s="843">
        <v>6</v>
      </c>
      <c r="T24" s="843"/>
    </row>
    <row r="25" spans="1:20" ht="27.75" customHeight="1" x14ac:dyDescent="0.2">
      <c r="A25" s="373">
        <v>1</v>
      </c>
      <c r="B25" s="837" t="s">
        <v>487</v>
      </c>
      <c r="C25" s="838"/>
      <c r="D25" s="839"/>
      <c r="E25" s="800">
        <v>100</v>
      </c>
      <c r="F25" s="801"/>
      <c r="G25" s="813" t="s">
        <v>361</v>
      </c>
      <c r="H25" s="814"/>
      <c r="I25" s="808">
        <v>340</v>
      </c>
      <c r="J25" s="808"/>
      <c r="K25" s="799">
        <v>6</v>
      </c>
      <c r="L25" s="799"/>
      <c r="M25" s="800">
        <v>150</v>
      </c>
      <c r="N25" s="801"/>
      <c r="O25" s="813" t="s">
        <v>361</v>
      </c>
      <c r="P25" s="814"/>
      <c r="Q25" s="808">
        <v>510</v>
      </c>
      <c r="R25" s="808"/>
      <c r="S25" s="799">
        <v>9.5</v>
      </c>
      <c r="T25" s="799"/>
    </row>
    <row r="26" spans="1:20" x14ac:dyDescent="0.2">
      <c r="A26" s="373">
        <v>2</v>
      </c>
      <c r="B26" s="821" t="s">
        <v>55</v>
      </c>
      <c r="C26" s="822"/>
      <c r="D26" s="836"/>
      <c r="E26" s="800">
        <v>20</v>
      </c>
      <c r="F26" s="801"/>
      <c r="G26" s="800">
        <v>1.41</v>
      </c>
      <c r="H26" s="801"/>
      <c r="I26" s="808">
        <v>70</v>
      </c>
      <c r="J26" s="808"/>
      <c r="K26" s="799">
        <v>3.5</v>
      </c>
      <c r="L26" s="799"/>
      <c r="M26" s="800">
        <v>30</v>
      </c>
      <c r="N26" s="801"/>
      <c r="O26" s="800">
        <v>2.11</v>
      </c>
      <c r="P26" s="801"/>
      <c r="Q26" s="808">
        <v>105</v>
      </c>
      <c r="R26" s="808"/>
      <c r="S26" s="799">
        <v>7</v>
      </c>
      <c r="T26" s="799"/>
    </row>
    <row r="27" spans="1:20" x14ac:dyDescent="0.2">
      <c r="A27" s="373">
        <v>3</v>
      </c>
      <c r="B27" s="821" t="s">
        <v>176</v>
      </c>
      <c r="C27" s="822"/>
      <c r="D27" s="836"/>
      <c r="E27" s="802">
        <v>50</v>
      </c>
      <c r="F27" s="803"/>
      <c r="G27" s="802">
        <v>2.59</v>
      </c>
      <c r="H27" s="803"/>
      <c r="I27" s="802">
        <v>25</v>
      </c>
      <c r="J27" s="803"/>
      <c r="K27" s="799">
        <v>2</v>
      </c>
      <c r="L27" s="799"/>
      <c r="M27" s="802">
        <v>75</v>
      </c>
      <c r="N27" s="803"/>
      <c r="O27" s="802">
        <v>3.88</v>
      </c>
      <c r="P27" s="803"/>
      <c r="Q27" s="802">
        <v>38</v>
      </c>
      <c r="R27" s="803"/>
      <c r="S27" s="799">
        <v>3</v>
      </c>
      <c r="T27" s="799"/>
    </row>
    <row r="28" spans="1:20" x14ac:dyDescent="0.2">
      <c r="A28" s="564">
        <v>4</v>
      </c>
      <c r="B28" s="821" t="s">
        <v>57</v>
      </c>
      <c r="C28" s="822"/>
      <c r="D28" s="836"/>
      <c r="E28" s="806"/>
      <c r="F28" s="807"/>
      <c r="G28" s="804"/>
      <c r="H28" s="805"/>
      <c r="I28" s="806"/>
      <c r="J28" s="807"/>
      <c r="K28" s="799">
        <v>0.5</v>
      </c>
      <c r="L28" s="799"/>
      <c r="M28" s="806"/>
      <c r="N28" s="807"/>
      <c r="O28" s="804"/>
      <c r="P28" s="805"/>
      <c r="Q28" s="806"/>
      <c r="R28" s="807"/>
      <c r="S28" s="799">
        <v>0</v>
      </c>
      <c r="T28" s="799"/>
    </row>
    <row r="29" spans="1:20" x14ac:dyDescent="0.2">
      <c r="A29" s="564">
        <v>5</v>
      </c>
      <c r="B29" s="821" t="s">
        <v>58</v>
      </c>
      <c r="C29" s="822"/>
      <c r="D29" s="836"/>
      <c r="E29" s="800">
        <v>0</v>
      </c>
      <c r="F29" s="801"/>
      <c r="G29" s="806"/>
      <c r="H29" s="807"/>
      <c r="I29" s="808">
        <v>0</v>
      </c>
      <c r="J29" s="808"/>
      <c r="K29" s="799">
        <v>0</v>
      </c>
      <c r="L29" s="799"/>
      <c r="M29" s="800">
        <v>0</v>
      </c>
      <c r="N29" s="801"/>
      <c r="O29" s="806"/>
      <c r="P29" s="807"/>
      <c r="Q29" s="808">
        <v>0</v>
      </c>
      <c r="R29" s="808"/>
      <c r="S29" s="799">
        <v>0.5</v>
      </c>
      <c r="T29" s="799"/>
    </row>
    <row r="30" spans="1:20" x14ac:dyDescent="0.2">
      <c r="A30" s="564">
        <v>6</v>
      </c>
      <c r="B30" s="821" t="s">
        <v>56</v>
      </c>
      <c r="C30" s="822"/>
      <c r="D30" s="836"/>
      <c r="E30" s="800">
        <v>5</v>
      </c>
      <c r="F30" s="801"/>
      <c r="G30" s="800">
        <v>0.48</v>
      </c>
      <c r="H30" s="854"/>
      <c r="I30" s="808">
        <v>45</v>
      </c>
      <c r="J30" s="808"/>
      <c r="K30" s="799">
        <v>0</v>
      </c>
      <c r="L30" s="799"/>
      <c r="M30" s="800">
        <v>7.5</v>
      </c>
      <c r="N30" s="801"/>
      <c r="O30" s="800">
        <v>0.72</v>
      </c>
      <c r="P30" s="801"/>
      <c r="Q30" s="808">
        <v>67</v>
      </c>
      <c r="R30" s="808"/>
      <c r="S30" s="799">
        <v>0</v>
      </c>
      <c r="T30" s="799"/>
    </row>
    <row r="31" spans="1:20" x14ac:dyDescent="0.2">
      <c r="A31" s="373">
        <v>7</v>
      </c>
      <c r="B31" s="859" t="s">
        <v>177</v>
      </c>
      <c r="C31" s="859"/>
      <c r="D31" s="859"/>
      <c r="E31" s="808">
        <v>0</v>
      </c>
      <c r="F31" s="808"/>
      <c r="G31" s="800">
        <v>0</v>
      </c>
      <c r="H31" s="801"/>
      <c r="I31" s="808">
        <v>0</v>
      </c>
      <c r="J31" s="808"/>
      <c r="K31" s="799"/>
      <c r="L31" s="799"/>
      <c r="M31" s="808">
        <v>0</v>
      </c>
      <c r="N31" s="808"/>
      <c r="O31" s="808">
        <v>0</v>
      </c>
      <c r="P31" s="808"/>
      <c r="Q31" s="808">
        <v>0</v>
      </c>
      <c r="R31" s="808"/>
      <c r="S31" s="799"/>
      <c r="T31" s="799"/>
    </row>
    <row r="32" spans="1:20" x14ac:dyDescent="0.2">
      <c r="A32" s="373"/>
      <c r="B32" s="820" t="s">
        <v>19</v>
      </c>
      <c r="C32" s="820"/>
      <c r="D32" s="820"/>
      <c r="E32" s="811">
        <f>SUM(E25:E31)</f>
        <v>175</v>
      </c>
      <c r="F32" s="811"/>
      <c r="G32" s="813">
        <f>SUM(G26:G31)</f>
        <v>4.4800000000000004</v>
      </c>
      <c r="H32" s="814"/>
      <c r="I32" s="813">
        <f>SUM(I25:I31)</f>
        <v>480</v>
      </c>
      <c r="J32" s="814"/>
      <c r="K32" s="819">
        <f>SUM(K25:K31)</f>
        <v>12</v>
      </c>
      <c r="L32" s="819"/>
      <c r="M32" s="813">
        <f t="shared" ref="M32" si="0">SUM(M25:M31)</f>
        <v>262.5</v>
      </c>
      <c r="N32" s="814"/>
      <c r="O32" s="813">
        <f t="shared" ref="O32" si="1">SUM(O25:O31)</f>
        <v>6.71</v>
      </c>
      <c r="P32" s="814"/>
      <c r="Q32" s="813">
        <f t="shared" ref="Q32" si="2">SUM(Q25:Q31)</f>
        <v>720</v>
      </c>
      <c r="R32" s="814"/>
      <c r="S32" s="819">
        <f>SUM(S25:S31)</f>
        <v>20</v>
      </c>
      <c r="T32" s="819"/>
    </row>
    <row r="33" spans="1:20" x14ac:dyDescent="0.2">
      <c r="A33" s="416"/>
      <c r="B33" s="291"/>
      <c r="C33" s="291"/>
      <c r="D33" s="291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</row>
    <row r="34" spans="1:20" ht="12.75" customHeight="1" x14ac:dyDescent="0.2">
      <c r="A34" s="455" t="s">
        <v>409</v>
      </c>
      <c r="B34" s="810" t="s">
        <v>463</v>
      </c>
      <c r="C34" s="810"/>
      <c r="D34" s="810"/>
      <c r="E34" s="810"/>
      <c r="F34" s="810"/>
      <c r="G34" s="810"/>
      <c r="H34" s="810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</row>
    <row r="35" spans="1:20" x14ac:dyDescent="0.2">
      <c r="A35" s="455"/>
      <c r="B35" s="291"/>
      <c r="C35" s="291"/>
      <c r="D35" s="291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</row>
    <row r="36" spans="1:20" s="450" customFormat="1" ht="17.25" customHeight="1" x14ac:dyDescent="0.2">
      <c r="A36" s="827" t="s">
        <v>26</v>
      </c>
      <c r="B36" s="855" t="s">
        <v>410</v>
      </c>
      <c r="C36" s="856"/>
      <c r="D36" s="857"/>
      <c r="E36" s="820" t="s">
        <v>27</v>
      </c>
      <c r="F36" s="820"/>
      <c r="G36" s="820"/>
      <c r="H36" s="820"/>
      <c r="I36" s="820"/>
      <c r="J36" s="820"/>
      <c r="K36" s="811" t="s">
        <v>28</v>
      </c>
      <c r="L36" s="811"/>
      <c r="M36" s="811"/>
      <c r="N36" s="811"/>
      <c r="O36" s="811"/>
      <c r="P36" s="811"/>
      <c r="Q36" s="812"/>
      <c r="R36" s="812"/>
      <c r="S36" s="812"/>
      <c r="T36" s="812"/>
    </row>
    <row r="37" spans="1:20" ht="17.25" customHeight="1" x14ac:dyDescent="0.2">
      <c r="A37" s="828"/>
      <c r="B37" s="829"/>
      <c r="C37" s="858"/>
      <c r="D37" s="830"/>
      <c r="E37" s="811" t="s">
        <v>426</v>
      </c>
      <c r="F37" s="811"/>
      <c r="G37" s="811" t="s">
        <v>427</v>
      </c>
      <c r="H37" s="811"/>
      <c r="I37" s="811" t="s">
        <v>428</v>
      </c>
      <c r="J37" s="811"/>
      <c r="K37" s="811" t="s">
        <v>426</v>
      </c>
      <c r="L37" s="811"/>
      <c r="M37" s="811" t="s">
        <v>427</v>
      </c>
      <c r="N37" s="811"/>
      <c r="O37" s="811" t="s">
        <v>428</v>
      </c>
      <c r="P37" s="811"/>
      <c r="Q37" s="416"/>
      <c r="R37" s="416"/>
      <c r="S37" s="416"/>
      <c r="T37" s="416"/>
    </row>
    <row r="38" spans="1:20" ht="12.75" customHeight="1" x14ac:dyDescent="0.2">
      <c r="A38" s="373">
        <v>1</v>
      </c>
      <c r="B38" s="821" t="s">
        <v>1033</v>
      </c>
      <c r="C38" s="822"/>
      <c r="D38" s="836"/>
      <c r="E38" s="798" t="s">
        <v>1077</v>
      </c>
      <c r="F38" s="798"/>
      <c r="G38" s="798">
        <v>0.48</v>
      </c>
      <c r="H38" s="798"/>
      <c r="I38" s="798" t="s">
        <v>1079</v>
      </c>
      <c r="J38" s="798"/>
      <c r="K38" s="798" t="s">
        <v>1078</v>
      </c>
      <c r="L38" s="798"/>
      <c r="M38" s="798">
        <v>0.24</v>
      </c>
      <c r="N38" s="798"/>
      <c r="O38" s="798" t="s">
        <v>1079</v>
      </c>
      <c r="P38" s="798"/>
      <c r="Q38" s="416"/>
      <c r="R38" s="416"/>
      <c r="S38" s="416"/>
      <c r="T38" s="416"/>
    </row>
    <row r="39" spans="1:20" ht="12.75" customHeight="1" x14ac:dyDescent="0.2">
      <c r="A39" s="585">
        <v>2</v>
      </c>
      <c r="B39" s="821" t="s">
        <v>1029</v>
      </c>
      <c r="C39" s="822"/>
      <c r="D39" s="822"/>
      <c r="E39" s="798" t="s">
        <v>1030</v>
      </c>
      <c r="F39" s="798"/>
      <c r="G39" s="798">
        <v>0.74</v>
      </c>
      <c r="H39" s="798"/>
      <c r="I39" s="798" t="s">
        <v>1031</v>
      </c>
      <c r="J39" s="798"/>
      <c r="K39" s="798" t="s">
        <v>1032</v>
      </c>
      <c r="L39" s="798"/>
      <c r="M39" s="798">
        <v>1</v>
      </c>
      <c r="N39" s="798"/>
      <c r="O39" s="798" t="s">
        <v>1031</v>
      </c>
      <c r="P39" s="798"/>
      <c r="Q39" s="416"/>
      <c r="R39" s="416"/>
      <c r="S39" s="416"/>
      <c r="T39" s="416"/>
    </row>
    <row r="40" spans="1:20" x14ac:dyDescent="0.2">
      <c r="A40" s="373">
        <v>3</v>
      </c>
      <c r="B40" s="813" t="s">
        <v>1073</v>
      </c>
      <c r="C40" s="826"/>
      <c r="D40" s="814"/>
      <c r="E40" s="829" t="s">
        <v>1074</v>
      </c>
      <c r="F40" s="830"/>
      <c r="G40" s="829">
        <v>11.28</v>
      </c>
      <c r="H40" s="830"/>
      <c r="I40" s="811" t="s">
        <v>1075</v>
      </c>
      <c r="J40" s="811"/>
      <c r="K40" s="811" t="s">
        <v>1074</v>
      </c>
      <c r="L40" s="811"/>
      <c r="M40" s="811">
        <v>11.28</v>
      </c>
      <c r="N40" s="811"/>
      <c r="O40" s="811" t="s">
        <v>1075</v>
      </c>
      <c r="P40" s="811"/>
      <c r="Q40" s="416"/>
      <c r="R40" s="416"/>
      <c r="S40" s="416"/>
      <c r="T40" s="416"/>
    </row>
    <row r="43" spans="1:20" ht="13.9" customHeight="1" x14ac:dyDescent="0.2">
      <c r="A43" s="825" t="s">
        <v>187</v>
      </c>
      <c r="B43" s="825"/>
      <c r="C43" s="825"/>
      <c r="D43" s="825"/>
      <c r="E43" s="825"/>
      <c r="F43" s="825"/>
      <c r="G43" s="825"/>
      <c r="H43" s="825"/>
      <c r="I43" s="825"/>
    </row>
    <row r="44" spans="1:20" ht="13.9" customHeight="1" x14ac:dyDescent="0.2">
      <c r="A44" s="815" t="s">
        <v>61</v>
      </c>
      <c r="B44" s="815" t="s">
        <v>27</v>
      </c>
      <c r="C44" s="815"/>
      <c r="D44" s="815"/>
      <c r="E44" s="816" t="s">
        <v>28</v>
      </c>
      <c r="F44" s="816"/>
      <c r="G44" s="816"/>
      <c r="H44" s="817" t="s">
        <v>149</v>
      </c>
      <c r="I44" s="425"/>
    </row>
    <row r="45" spans="1:20" ht="15" x14ac:dyDescent="0.2">
      <c r="A45" s="815"/>
      <c r="B45" s="401" t="s">
        <v>178</v>
      </c>
      <c r="C45" s="456" t="s">
        <v>106</v>
      </c>
      <c r="D45" s="401" t="s">
        <v>19</v>
      </c>
      <c r="E45" s="401" t="s">
        <v>178</v>
      </c>
      <c r="F45" s="456" t="s">
        <v>106</v>
      </c>
      <c r="G45" s="401" t="s">
        <v>19</v>
      </c>
      <c r="H45" s="818"/>
      <c r="I45" s="425"/>
    </row>
    <row r="46" spans="1:20" ht="14.25" x14ac:dyDescent="0.2">
      <c r="A46" s="457" t="s">
        <v>847</v>
      </c>
      <c r="B46" s="458">
        <v>2.69</v>
      </c>
      <c r="C46" s="459">
        <v>1.79</v>
      </c>
      <c r="D46" s="406">
        <f>SUM(B46:C46)</f>
        <v>4.4800000000000004</v>
      </c>
      <c r="E46" s="406">
        <v>4.03</v>
      </c>
      <c r="F46" s="458">
        <v>2.68</v>
      </c>
      <c r="G46" s="458">
        <f>SUM(E46:F46)</f>
        <v>6.7100000000000009</v>
      </c>
      <c r="H46" s="458"/>
      <c r="I46" s="425"/>
    </row>
    <row r="47" spans="1:20" ht="15" x14ac:dyDescent="0.2">
      <c r="A47" s="457" t="s">
        <v>746</v>
      </c>
      <c r="B47" s="460">
        <v>2.98</v>
      </c>
      <c r="C47" s="460">
        <v>1.99</v>
      </c>
      <c r="D47" s="406">
        <f>SUM(B47:C47)</f>
        <v>4.97</v>
      </c>
      <c r="E47" s="406">
        <v>4.47</v>
      </c>
      <c r="F47" s="458">
        <v>2.98</v>
      </c>
      <c r="G47" s="458">
        <f>SUM(E47:F47)</f>
        <v>7.4499999999999993</v>
      </c>
      <c r="H47" s="458" t="s">
        <v>179</v>
      </c>
      <c r="I47" s="425"/>
    </row>
    <row r="48" spans="1:20" ht="15" customHeight="1" x14ac:dyDescent="0.2">
      <c r="A48" s="809" t="s">
        <v>235</v>
      </c>
      <c r="B48" s="809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</row>
    <row r="49" spans="1:19" ht="15" x14ac:dyDescent="0.2">
      <c r="A49" s="461"/>
      <c r="B49" s="462"/>
      <c r="C49" s="462"/>
      <c r="D49" s="463"/>
      <c r="E49" s="463"/>
      <c r="F49" s="464"/>
      <c r="G49" s="464"/>
      <c r="H49" s="464"/>
      <c r="I49" s="425"/>
    </row>
    <row r="50" spans="1:19" ht="15" x14ac:dyDescent="0.2">
      <c r="A50" s="450"/>
      <c r="B50" s="465"/>
      <c r="C50" s="465"/>
      <c r="D50" s="466"/>
      <c r="E50" s="466"/>
      <c r="F50" s="464"/>
      <c r="G50" s="464"/>
      <c r="H50" s="464"/>
      <c r="I50" s="425"/>
    </row>
    <row r="53" spans="1:19" s="467" customFormat="1" ht="12.75" customHeight="1" x14ac:dyDescent="0.2">
      <c r="A53" s="448" t="s">
        <v>12</v>
      </c>
      <c r="B53" s="448"/>
      <c r="C53" s="448"/>
      <c r="D53" s="448"/>
      <c r="E53" s="448"/>
      <c r="F53" s="448"/>
      <c r="G53" s="448"/>
      <c r="I53" s="448"/>
      <c r="O53" s="831" t="s">
        <v>13</v>
      </c>
      <c r="P53" s="831"/>
      <c r="Q53" s="832"/>
    </row>
    <row r="54" spans="1:19" s="467" customFormat="1" ht="12.75" customHeight="1" x14ac:dyDescent="0.2">
      <c r="A54" s="831" t="s">
        <v>14</v>
      </c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</row>
    <row r="55" spans="1:19" s="467" customFormat="1" ht="13.15" customHeight="1" x14ac:dyDescent="0.2">
      <c r="A55" s="824" t="s">
        <v>95</v>
      </c>
      <c r="B55" s="824"/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  <c r="O55" s="824"/>
      <c r="P55" s="824"/>
      <c r="Q55" s="824"/>
      <c r="R55" s="824"/>
      <c r="S55" s="824"/>
    </row>
    <row r="56" spans="1:19" ht="12.75" customHeight="1" x14ac:dyDescent="0.2">
      <c r="N56" s="823" t="s">
        <v>87</v>
      </c>
      <c r="O56" s="823"/>
      <c r="P56" s="823"/>
      <c r="Q56" s="823"/>
    </row>
  </sheetData>
  <mergeCells count="169">
    <mergeCell ref="B38:D38"/>
    <mergeCell ref="Q26:R26"/>
    <mergeCell ref="E25:F25"/>
    <mergeCell ref="O26:P26"/>
    <mergeCell ref="K26:L26"/>
    <mergeCell ref="Q23:R23"/>
    <mergeCell ref="G30:H30"/>
    <mergeCell ref="B27:D27"/>
    <mergeCell ref="E30:F30"/>
    <mergeCell ref="E29:F29"/>
    <mergeCell ref="O25:P25"/>
    <mergeCell ref="B30:D30"/>
    <mergeCell ref="B36:D37"/>
    <mergeCell ref="B31:D31"/>
    <mergeCell ref="E32:F32"/>
    <mergeCell ref="E36:J36"/>
    <mergeCell ref="G37:H37"/>
    <mergeCell ref="E37:F37"/>
    <mergeCell ref="I30:J30"/>
    <mergeCell ref="K30:L30"/>
    <mergeCell ref="Q30:R30"/>
    <mergeCell ref="K24:L24"/>
    <mergeCell ref="K25:L25"/>
    <mergeCell ref="M23:N23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D10:E10"/>
    <mergeCell ref="F10:G10"/>
    <mergeCell ref="H10:I10"/>
    <mergeCell ref="B10:C10"/>
    <mergeCell ref="E23:F23"/>
    <mergeCell ref="I24:J24"/>
    <mergeCell ref="G25:H25"/>
    <mergeCell ref="M25:N25"/>
    <mergeCell ref="G24:H24"/>
    <mergeCell ref="D11:E11"/>
    <mergeCell ref="F11:G11"/>
    <mergeCell ref="H11:I11"/>
    <mergeCell ref="F13:G13"/>
    <mergeCell ref="B11:C11"/>
    <mergeCell ref="J13:K13"/>
    <mergeCell ref="J11:K11"/>
    <mergeCell ref="D13:E13"/>
    <mergeCell ref="B12:C12"/>
    <mergeCell ref="H13:I13"/>
    <mergeCell ref="H12:I12"/>
    <mergeCell ref="D12:E12"/>
    <mergeCell ref="F12:G12"/>
    <mergeCell ref="B13:C13"/>
    <mergeCell ref="A15:G15"/>
    <mergeCell ref="Q25:R25"/>
    <mergeCell ref="S26:T26"/>
    <mergeCell ref="M24:N24"/>
    <mergeCell ref="O24:P24"/>
    <mergeCell ref="Q24:R24"/>
    <mergeCell ref="S24:T24"/>
    <mergeCell ref="S25:T25"/>
    <mergeCell ref="M26:N26"/>
    <mergeCell ref="J10:K10"/>
    <mergeCell ref="J12:K12"/>
    <mergeCell ref="B26:D26"/>
    <mergeCell ref="I26:J26"/>
    <mergeCell ref="B25:D25"/>
    <mergeCell ref="E24:F24"/>
    <mergeCell ref="E27:F28"/>
    <mergeCell ref="G27:H29"/>
    <mergeCell ref="B24:D24"/>
    <mergeCell ref="B29:D29"/>
    <mergeCell ref="I29:J29"/>
    <mergeCell ref="E26:F26"/>
    <mergeCell ref="G26:H26"/>
    <mergeCell ref="I25:J25"/>
    <mergeCell ref="B28:D28"/>
    <mergeCell ref="C16:D16"/>
    <mergeCell ref="A16:B16"/>
    <mergeCell ref="A17:B17"/>
    <mergeCell ref="C18:D18"/>
    <mergeCell ref="G23:H23"/>
    <mergeCell ref="A18:B18"/>
    <mergeCell ref="B22:D23"/>
    <mergeCell ref="E22:L22"/>
    <mergeCell ref="C17:D17"/>
    <mergeCell ref="A22:A23"/>
    <mergeCell ref="A21:S21"/>
    <mergeCell ref="M22:T22"/>
    <mergeCell ref="S23:T23"/>
    <mergeCell ref="I23:J23"/>
    <mergeCell ref="O23:P23"/>
    <mergeCell ref="K23:L23"/>
    <mergeCell ref="N56:Q56"/>
    <mergeCell ref="A55:S55"/>
    <mergeCell ref="K32:L32"/>
    <mergeCell ref="Q36:R36"/>
    <mergeCell ref="I31:J31"/>
    <mergeCell ref="G32:H32"/>
    <mergeCell ref="G31:H31"/>
    <mergeCell ref="M32:N32"/>
    <mergeCell ref="O32:P32"/>
    <mergeCell ref="Q32:R32"/>
    <mergeCell ref="A43:I43"/>
    <mergeCell ref="B40:D40"/>
    <mergeCell ref="A36:A37"/>
    <mergeCell ref="E40:F40"/>
    <mergeCell ref="G40:H40"/>
    <mergeCell ref="M40:N40"/>
    <mergeCell ref="M37:N37"/>
    <mergeCell ref="O37:P37"/>
    <mergeCell ref="I40:J40"/>
    <mergeCell ref="K37:L37"/>
    <mergeCell ref="I38:J38"/>
    <mergeCell ref="O53:Q53"/>
    <mergeCell ref="A54:Q54"/>
    <mergeCell ref="A44:A45"/>
    <mergeCell ref="A48:T48"/>
    <mergeCell ref="E31:F31"/>
    <mergeCell ref="B34:H34"/>
    <mergeCell ref="K40:L40"/>
    <mergeCell ref="S36:T36"/>
    <mergeCell ref="I37:J37"/>
    <mergeCell ref="I32:J32"/>
    <mergeCell ref="B44:D44"/>
    <mergeCell ref="E44:G44"/>
    <mergeCell ref="H44:H45"/>
    <mergeCell ref="M31:N31"/>
    <mergeCell ref="Q31:R31"/>
    <mergeCell ref="S31:T31"/>
    <mergeCell ref="O31:P31"/>
    <mergeCell ref="K31:L31"/>
    <mergeCell ref="S32:T32"/>
    <mergeCell ref="K36:P36"/>
    <mergeCell ref="O40:P40"/>
    <mergeCell ref="K38:L38"/>
    <mergeCell ref="M38:N38"/>
    <mergeCell ref="B32:D32"/>
    <mergeCell ref="B39:D39"/>
    <mergeCell ref="E39:F39"/>
    <mergeCell ref="G39:H39"/>
    <mergeCell ref="O27:P29"/>
    <mergeCell ref="I27:J28"/>
    <mergeCell ref="M27:N28"/>
    <mergeCell ref="Q27:R28"/>
    <mergeCell ref="S29:T29"/>
    <mergeCell ref="Q29:R29"/>
    <mergeCell ref="M29:N29"/>
    <mergeCell ref="K29:L29"/>
    <mergeCell ref="K27:L27"/>
    <mergeCell ref="K28:L28"/>
    <mergeCell ref="S27:T27"/>
    <mergeCell ref="S28:T28"/>
    <mergeCell ref="I39:J39"/>
    <mergeCell ref="K39:L39"/>
    <mergeCell ref="M39:N39"/>
    <mergeCell ref="O39:P39"/>
    <mergeCell ref="O38:P38"/>
    <mergeCell ref="G38:H38"/>
    <mergeCell ref="E38:F38"/>
    <mergeCell ref="S30:T30"/>
    <mergeCell ref="M30:N30"/>
    <mergeCell ref="O30:P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N49"/>
  <sheetViews>
    <sheetView topLeftCell="A25" zoomScaleSheetLayoutView="100" workbookViewId="0">
      <selection activeCell="K11" sqref="K11"/>
    </sheetView>
  </sheetViews>
  <sheetFormatPr defaultRowHeight="12.75" x14ac:dyDescent="0.2"/>
  <cols>
    <col min="1" max="1" width="7.140625" customWidth="1"/>
    <col min="2" max="2" width="22.7109375" bestFit="1" customWidth="1"/>
    <col min="3" max="3" width="14.5703125" customWidth="1"/>
    <col min="4" max="4" width="16.5703125" style="285" customWidth="1"/>
    <col min="5" max="8" width="18.42578125" style="285" customWidth="1"/>
  </cols>
  <sheetData>
    <row r="1" spans="1:14" x14ac:dyDescent="0.2">
      <c r="H1" s="290" t="s">
        <v>517</v>
      </c>
    </row>
    <row r="2" spans="1:14" ht="18" x14ac:dyDescent="0.35">
      <c r="A2" s="928" t="s">
        <v>0</v>
      </c>
      <c r="B2" s="928"/>
      <c r="C2" s="928"/>
      <c r="D2" s="928"/>
      <c r="E2" s="928"/>
      <c r="F2" s="928"/>
      <c r="G2" s="928"/>
      <c r="H2" s="928"/>
      <c r="I2" s="228"/>
      <c r="J2" s="228"/>
      <c r="K2" s="228"/>
      <c r="L2" s="228"/>
      <c r="M2" s="228"/>
      <c r="N2" s="228"/>
    </row>
    <row r="3" spans="1:14" ht="21" x14ac:dyDescent="0.35">
      <c r="A3" s="929" t="s">
        <v>745</v>
      </c>
      <c r="B3" s="929"/>
      <c r="C3" s="929"/>
      <c r="D3" s="929"/>
      <c r="E3" s="929"/>
      <c r="F3" s="929"/>
      <c r="G3" s="929"/>
      <c r="H3" s="929"/>
      <c r="I3" s="229"/>
      <c r="J3" s="229"/>
      <c r="K3" s="229"/>
      <c r="L3" s="229"/>
      <c r="M3" s="229"/>
      <c r="N3" s="229"/>
    </row>
    <row r="4" spans="1:14" ht="15" x14ac:dyDescent="0.3">
      <c r="A4" s="196"/>
      <c r="B4" s="196"/>
      <c r="C4" s="196"/>
      <c r="D4" s="282"/>
      <c r="E4" s="282"/>
      <c r="F4" s="282"/>
      <c r="G4" s="282"/>
      <c r="H4" s="282"/>
      <c r="I4" s="196"/>
      <c r="J4" s="196"/>
      <c r="K4" s="196"/>
      <c r="L4" s="196"/>
      <c r="M4" s="196"/>
      <c r="N4" s="196"/>
    </row>
    <row r="5" spans="1:14" ht="18" x14ac:dyDescent="0.35">
      <c r="A5" s="928" t="s">
        <v>516</v>
      </c>
      <c r="B5" s="928"/>
      <c r="C5" s="928"/>
      <c r="D5" s="928"/>
      <c r="E5" s="928"/>
      <c r="F5" s="928"/>
      <c r="G5" s="928"/>
      <c r="H5" s="928"/>
      <c r="I5" s="228"/>
      <c r="J5" s="228"/>
      <c r="K5" s="228"/>
      <c r="L5" s="228"/>
      <c r="M5" s="228"/>
      <c r="N5" s="228"/>
    </row>
    <row r="6" spans="1:14" ht="15" x14ac:dyDescent="0.3">
      <c r="A6" s="197" t="s">
        <v>995</v>
      </c>
      <c r="B6" s="197"/>
      <c r="C6" s="196"/>
      <c r="D6" s="282"/>
      <c r="E6" s="282"/>
      <c r="F6" s="1062" t="s">
        <v>1085</v>
      </c>
      <c r="G6" s="1062"/>
      <c r="H6" s="1062"/>
      <c r="I6" s="196"/>
      <c r="J6" s="196"/>
      <c r="K6" s="230"/>
      <c r="L6" s="230"/>
      <c r="M6" s="1060"/>
      <c r="N6" s="1060"/>
    </row>
    <row r="7" spans="1:14" ht="31.5" customHeight="1" x14ac:dyDescent="0.2">
      <c r="A7" s="1034" t="s">
        <v>2</v>
      </c>
      <c r="B7" s="1034" t="s">
        <v>3</v>
      </c>
      <c r="C7" s="1061" t="s">
        <v>394</v>
      </c>
      <c r="D7" s="1056" t="s">
        <v>494</v>
      </c>
      <c r="E7" s="1057"/>
      <c r="F7" s="1057"/>
      <c r="G7" s="1057"/>
      <c r="H7" s="1058"/>
    </row>
    <row r="8" spans="1:14" ht="34.5" customHeight="1" x14ac:dyDescent="0.2">
      <c r="A8" s="1034"/>
      <c r="B8" s="1034"/>
      <c r="C8" s="1061"/>
      <c r="D8" s="283" t="s">
        <v>495</v>
      </c>
      <c r="E8" s="283" t="s">
        <v>496</v>
      </c>
      <c r="F8" s="283" t="s">
        <v>497</v>
      </c>
      <c r="G8" s="283" t="s">
        <v>651</v>
      </c>
      <c r="H8" s="283" t="s">
        <v>50</v>
      </c>
    </row>
    <row r="9" spans="1:14" ht="15" x14ac:dyDescent="0.2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  <c r="G9" s="214">
        <v>7</v>
      </c>
      <c r="H9" s="214">
        <v>8</v>
      </c>
    </row>
    <row r="10" spans="1:14" ht="15" x14ac:dyDescent="0.2">
      <c r="A10" s="8">
        <v>1</v>
      </c>
      <c r="B10" s="391" t="s">
        <v>950</v>
      </c>
      <c r="C10" s="392">
        <v>1251</v>
      </c>
      <c r="D10" s="420">
        <f>C10-G10</f>
        <v>845</v>
      </c>
      <c r="E10" s="201">
        <v>0</v>
      </c>
      <c r="F10" s="201">
        <v>0</v>
      </c>
      <c r="G10" s="395">
        <v>406</v>
      </c>
      <c r="H10" s="201">
        <v>0</v>
      </c>
    </row>
    <row r="11" spans="1:14" ht="15" x14ac:dyDescent="0.2">
      <c r="A11" s="8">
        <v>2</v>
      </c>
      <c r="B11" s="391" t="s">
        <v>951</v>
      </c>
      <c r="C11" s="392">
        <v>836</v>
      </c>
      <c r="D11" s="420">
        <f t="shared" ref="D11:D43" si="0">C11-G11</f>
        <v>836</v>
      </c>
      <c r="E11" s="201">
        <v>0</v>
      </c>
      <c r="F11" s="201">
        <v>0</v>
      </c>
      <c r="G11" s="395">
        <v>0</v>
      </c>
      <c r="H11" s="201">
        <v>0</v>
      </c>
    </row>
    <row r="12" spans="1:14" ht="15" x14ac:dyDescent="0.2">
      <c r="A12" s="8">
        <v>3</v>
      </c>
      <c r="B12" s="391" t="s">
        <v>952</v>
      </c>
      <c r="C12" s="392">
        <v>1091</v>
      </c>
      <c r="D12" s="420">
        <f t="shared" si="0"/>
        <v>1091</v>
      </c>
      <c r="E12" s="201">
        <v>0</v>
      </c>
      <c r="F12" s="201">
        <v>0</v>
      </c>
      <c r="G12" s="395">
        <v>0</v>
      </c>
      <c r="H12" s="201">
        <v>0</v>
      </c>
    </row>
    <row r="13" spans="1:14" ht="15" x14ac:dyDescent="0.2">
      <c r="A13" s="8">
        <v>4</v>
      </c>
      <c r="B13" s="391" t="s">
        <v>954</v>
      </c>
      <c r="C13" s="392">
        <v>1274</v>
      </c>
      <c r="D13" s="420">
        <f t="shared" si="0"/>
        <v>1274</v>
      </c>
      <c r="E13" s="201">
        <v>0</v>
      </c>
      <c r="F13" s="201">
        <v>0</v>
      </c>
      <c r="G13" s="395">
        <v>0</v>
      </c>
      <c r="H13" s="201">
        <v>0</v>
      </c>
    </row>
    <row r="14" spans="1:14" ht="15" x14ac:dyDescent="0.2">
      <c r="A14" s="8">
        <v>5</v>
      </c>
      <c r="B14" s="391" t="s">
        <v>955</v>
      </c>
      <c r="C14" s="392">
        <v>2671</v>
      </c>
      <c r="D14" s="420">
        <f t="shared" si="0"/>
        <v>2671</v>
      </c>
      <c r="E14" s="201">
        <v>0</v>
      </c>
      <c r="F14" s="201">
        <v>0</v>
      </c>
      <c r="G14" s="395">
        <v>0</v>
      </c>
      <c r="H14" s="201">
        <v>0</v>
      </c>
    </row>
    <row r="15" spans="1:14" ht="15" x14ac:dyDescent="0.2">
      <c r="A15" s="8">
        <v>6</v>
      </c>
      <c r="B15" s="391" t="s">
        <v>956</v>
      </c>
      <c r="C15" s="392">
        <v>953</v>
      </c>
      <c r="D15" s="420">
        <f t="shared" si="0"/>
        <v>953</v>
      </c>
      <c r="E15" s="201">
        <v>0</v>
      </c>
      <c r="F15" s="201">
        <v>0</v>
      </c>
      <c r="G15" s="395">
        <v>0</v>
      </c>
      <c r="H15" s="201">
        <v>0</v>
      </c>
    </row>
    <row r="16" spans="1:14" ht="15" x14ac:dyDescent="0.2">
      <c r="A16" s="8">
        <v>7</v>
      </c>
      <c r="B16" s="391" t="s">
        <v>959</v>
      </c>
      <c r="C16" s="392">
        <v>1101</v>
      </c>
      <c r="D16" s="420">
        <f t="shared" si="0"/>
        <v>1045</v>
      </c>
      <c r="E16" s="201">
        <v>0</v>
      </c>
      <c r="F16" s="201">
        <v>0</v>
      </c>
      <c r="G16" s="395">
        <v>56</v>
      </c>
      <c r="H16" s="201">
        <v>0</v>
      </c>
    </row>
    <row r="17" spans="1:8" ht="15" x14ac:dyDescent="0.2">
      <c r="A17" s="8">
        <v>8</v>
      </c>
      <c r="B17" s="391" t="s">
        <v>986</v>
      </c>
      <c r="C17" s="392">
        <v>252</v>
      </c>
      <c r="D17" s="420">
        <f t="shared" si="0"/>
        <v>252</v>
      </c>
      <c r="E17" s="201">
        <v>0</v>
      </c>
      <c r="F17" s="201">
        <v>0</v>
      </c>
      <c r="G17" s="395">
        <v>0</v>
      </c>
      <c r="H17" s="201">
        <v>0</v>
      </c>
    </row>
    <row r="18" spans="1:8" ht="15" x14ac:dyDescent="0.2">
      <c r="A18" s="8">
        <v>9</v>
      </c>
      <c r="B18" s="391" t="s">
        <v>962</v>
      </c>
      <c r="C18" s="392">
        <v>1306</v>
      </c>
      <c r="D18" s="420">
        <f t="shared" si="0"/>
        <v>1306</v>
      </c>
      <c r="E18" s="201">
        <v>0</v>
      </c>
      <c r="F18" s="201">
        <v>0</v>
      </c>
      <c r="G18" s="395">
        <v>0</v>
      </c>
      <c r="H18" s="201">
        <v>0</v>
      </c>
    </row>
    <row r="19" spans="1:8" ht="15" x14ac:dyDescent="0.2">
      <c r="A19" s="8">
        <v>10</v>
      </c>
      <c r="B19" s="391" t="s">
        <v>964</v>
      </c>
      <c r="C19" s="392">
        <v>1722</v>
      </c>
      <c r="D19" s="420">
        <f t="shared" si="0"/>
        <v>1722</v>
      </c>
      <c r="E19" s="201">
        <v>0</v>
      </c>
      <c r="F19" s="201">
        <v>0</v>
      </c>
      <c r="G19" s="395">
        <v>0</v>
      </c>
      <c r="H19" s="201">
        <v>0</v>
      </c>
    </row>
    <row r="20" spans="1:8" ht="15" x14ac:dyDescent="0.2">
      <c r="A20" s="8">
        <v>11</v>
      </c>
      <c r="B20" s="391" t="s">
        <v>965</v>
      </c>
      <c r="C20" s="392">
        <v>515</v>
      </c>
      <c r="D20" s="420">
        <f t="shared" si="0"/>
        <v>515</v>
      </c>
      <c r="E20" s="201">
        <v>0</v>
      </c>
      <c r="F20" s="201">
        <v>0</v>
      </c>
      <c r="G20" s="395">
        <v>0</v>
      </c>
      <c r="H20" s="201">
        <v>0</v>
      </c>
    </row>
    <row r="21" spans="1:8" ht="15" x14ac:dyDescent="0.2">
      <c r="A21" s="8">
        <v>12</v>
      </c>
      <c r="B21" s="391" t="s">
        <v>987</v>
      </c>
      <c r="C21" s="392">
        <v>648</v>
      </c>
      <c r="D21" s="420">
        <f t="shared" si="0"/>
        <v>648</v>
      </c>
      <c r="E21" s="201">
        <v>0</v>
      </c>
      <c r="F21" s="201">
        <v>0</v>
      </c>
      <c r="G21" s="395">
        <v>0</v>
      </c>
      <c r="H21" s="201">
        <v>0</v>
      </c>
    </row>
    <row r="22" spans="1:8" ht="15" x14ac:dyDescent="0.2">
      <c r="A22" s="8">
        <v>13</v>
      </c>
      <c r="B22" s="391" t="s">
        <v>988</v>
      </c>
      <c r="C22" s="392">
        <v>679</v>
      </c>
      <c r="D22" s="420">
        <f t="shared" si="0"/>
        <v>246</v>
      </c>
      <c r="E22" s="201">
        <v>0</v>
      </c>
      <c r="F22" s="201">
        <v>0</v>
      </c>
      <c r="G22" s="395">
        <v>433</v>
      </c>
      <c r="H22" s="201">
        <v>0</v>
      </c>
    </row>
    <row r="23" spans="1:8" ht="15" x14ac:dyDescent="0.2">
      <c r="A23" s="8">
        <v>14</v>
      </c>
      <c r="B23" s="391" t="s">
        <v>969</v>
      </c>
      <c r="C23" s="392">
        <v>572</v>
      </c>
      <c r="D23" s="420">
        <f t="shared" si="0"/>
        <v>572</v>
      </c>
      <c r="E23" s="201">
        <v>0</v>
      </c>
      <c r="F23" s="201">
        <v>0</v>
      </c>
      <c r="G23" s="395">
        <v>0</v>
      </c>
      <c r="H23" s="201">
        <v>0</v>
      </c>
    </row>
    <row r="24" spans="1:8" ht="15" x14ac:dyDescent="0.2">
      <c r="A24" s="8">
        <v>15</v>
      </c>
      <c r="B24" s="391" t="s">
        <v>989</v>
      </c>
      <c r="C24" s="392">
        <v>785</v>
      </c>
      <c r="D24" s="420">
        <f t="shared" si="0"/>
        <v>785</v>
      </c>
      <c r="E24" s="201">
        <v>0</v>
      </c>
      <c r="F24" s="201">
        <v>0</v>
      </c>
      <c r="G24" s="395">
        <v>0</v>
      </c>
      <c r="H24" s="201">
        <v>0</v>
      </c>
    </row>
    <row r="25" spans="1:8" ht="15" x14ac:dyDescent="0.2">
      <c r="A25" s="8">
        <v>16</v>
      </c>
      <c r="B25" s="391" t="s">
        <v>972</v>
      </c>
      <c r="C25" s="392">
        <v>822</v>
      </c>
      <c r="D25" s="420">
        <f t="shared" si="0"/>
        <v>822</v>
      </c>
      <c r="E25" s="201">
        <v>0</v>
      </c>
      <c r="F25" s="201">
        <v>0</v>
      </c>
      <c r="G25" s="395">
        <v>0</v>
      </c>
      <c r="H25" s="201">
        <v>0</v>
      </c>
    </row>
    <row r="26" spans="1:8" ht="15" x14ac:dyDescent="0.2">
      <c r="A26" s="8">
        <v>17</v>
      </c>
      <c r="B26" s="391" t="s">
        <v>990</v>
      </c>
      <c r="C26" s="392">
        <v>1445</v>
      </c>
      <c r="D26" s="420">
        <f t="shared" si="0"/>
        <v>1445</v>
      </c>
      <c r="E26" s="201">
        <v>0</v>
      </c>
      <c r="F26" s="201">
        <v>0</v>
      </c>
      <c r="G26" s="395">
        <v>0</v>
      </c>
      <c r="H26" s="201">
        <v>0</v>
      </c>
    </row>
    <row r="27" spans="1:8" ht="15" x14ac:dyDescent="0.2">
      <c r="A27" s="8">
        <v>18</v>
      </c>
      <c r="B27" s="391" t="s">
        <v>974</v>
      </c>
      <c r="C27" s="392">
        <v>1892</v>
      </c>
      <c r="D27" s="420">
        <f t="shared" si="0"/>
        <v>1709</v>
      </c>
      <c r="E27" s="201">
        <v>0</v>
      </c>
      <c r="F27" s="201">
        <v>0</v>
      </c>
      <c r="G27" s="395">
        <v>183</v>
      </c>
      <c r="H27" s="201">
        <v>0</v>
      </c>
    </row>
    <row r="28" spans="1:8" ht="15" x14ac:dyDescent="0.2">
      <c r="A28" s="8">
        <v>19</v>
      </c>
      <c r="B28" s="391" t="s">
        <v>975</v>
      </c>
      <c r="C28" s="392">
        <v>1144</v>
      </c>
      <c r="D28" s="420">
        <f t="shared" si="0"/>
        <v>1144</v>
      </c>
      <c r="E28" s="201">
        <v>0</v>
      </c>
      <c r="F28" s="201">
        <v>0</v>
      </c>
      <c r="G28" s="395">
        <v>0</v>
      </c>
      <c r="H28" s="201">
        <v>0</v>
      </c>
    </row>
    <row r="29" spans="1:8" ht="15" x14ac:dyDescent="0.2">
      <c r="A29" s="8">
        <v>20</v>
      </c>
      <c r="B29" s="391" t="s">
        <v>976</v>
      </c>
      <c r="C29" s="392">
        <v>1050</v>
      </c>
      <c r="D29" s="420">
        <f t="shared" si="0"/>
        <v>1050</v>
      </c>
      <c r="E29" s="201">
        <v>0</v>
      </c>
      <c r="F29" s="201">
        <v>0</v>
      </c>
      <c r="G29" s="395">
        <v>0</v>
      </c>
      <c r="H29" s="201">
        <v>0</v>
      </c>
    </row>
    <row r="30" spans="1:8" ht="15" x14ac:dyDescent="0.2">
      <c r="A30" s="8">
        <v>21</v>
      </c>
      <c r="B30" s="391" t="s">
        <v>977</v>
      </c>
      <c r="C30" s="392">
        <v>639</v>
      </c>
      <c r="D30" s="420">
        <f t="shared" si="0"/>
        <v>639</v>
      </c>
      <c r="E30" s="201">
        <v>0</v>
      </c>
      <c r="F30" s="201">
        <v>0</v>
      </c>
      <c r="G30" s="395">
        <v>0</v>
      </c>
      <c r="H30" s="201">
        <v>0</v>
      </c>
    </row>
    <row r="31" spans="1:8" ht="15" x14ac:dyDescent="0.2">
      <c r="A31" s="8">
        <v>22</v>
      </c>
      <c r="B31" s="391" t="s">
        <v>978</v>
      </c>
      <c r="C31" s="392">
        <v>698</v>
      </c>
      <c r="D31" s="420">
        <f t="shared" si="0"/>
        <v>698</v>
      </c>
      <c r="E31" s="201">
        <v>0</v>
      </c>
      <c r="F31" s="201">
        <v>0</v>
      </c>
      <c r="G31" s="395">
        <v>0</v>
      </c>
      <c r="H31" s="201">
        <v>0</v>
      </c>
    </row>
    <row r="32" spans="1:8" ht="15" x14ac:dyDescent="0.2">
      <c r="A32" s="8">
        <v>23</v>
      </c>
      <c r="B32" s="391" t="s">
        <v>979</v>
      </c>
      <c r="C32" s="392">
        <v>742</v>
      </c>
      <c r="D32" s="420">
        <f t="shared" si="0"/>
        <v>25</v>
      </c>
      <c r="E32" s="201">
        <v>0</v>
      </c>
      <c r="F32" s="201">
        <v>0</v>
      </c>
      <c r="G32" s="395">
        <v>717</v>
      </c>
      <c r="H32" s="201">
        <v>0</v>
      </c>
    </row>
    <row r="33" spans="1:8" ht="15" x14ac:dyDescent="0.2">
      <c r="A33" s="8">
        <v>24</v>
      </c>
      <c r="B33" s="391" t="s">
        <v>980</v>
      </c>
      <c r="C33" s="392">
        <v>1493</v>
      </c>
      <c r="D33" s="420">
        <f t="shared" si="0"/>
        <v>1493</v>
      </c>
      <c r="E33" s="201">
        <v>0</v>
      </c>
      <c r="F33" s="201">
        <v>0</v>
      </c>
      <c r="G33" s="395">
        <v>0</v>
      </c>
      <c r="H33" s="201">
        <v>0</v>
      </c>
    </row>
    <row r="34" spans="1:8" ht="15" x14ac:dyDescent="0.2">
      <c r="A34" s="8">
        <v>25</v>
      </c>
      <c r="B34" s="391" t="s">
        <v>981</v>
      </c>
      <c r="C34" s="392">
        <v>876</v>
      </c>
      <c r="D34" s="420">
        <f t="shared" si="0"/>
        <v>876</v>
      </c>
      <c r="E34" s="201">
        <v>0</v>
      </c>
      <c r="F34" s="201">
        <v>0</v>
      </c>
      <c r="G34" s="395">
        <v>0</v>
      </c>
      <c r="H34" s="201">
        <v>0</v>
      </c>
    </row>
    <row r="35" spans="1:8" ht="15" x14ac:dyDescent="0.2">
      <c r="A35" s="8">
        <v>26</v>
      </c>
      <c r="B35" s="391" t="s">
        <v>982</v>
      </c>
      <c r="C35" s="392">
        <v>329</v>
      </c>
      <c r="D35" s="420">
        <f t="shared" si="0"/>
        <v>329</v>
      </c>
      <c r="E35" s="201">
        <v>0</v>
      </c>
      <c r="F35" s="201">
        <v>0</v>
      </c>
      <c r="G35" s="395">
        <v>0</v>
      </c>
      <c r="H35" s="201">
        <v>0</v>
      </c>
    </row>
    <row r="36" spans="1:8" ht="15" x14ac:dyDescent="0.2">
      <c r="A36" s="8">
        <v>27</v>
      </c>
      <c r="B36" s="391" t="s">
        <v>953</v>
      </c>
      <c r="C36" s="392">
        <v>1050</v>
      </c>
      <c r="D36" s="420">
        <f t="shared" si="0"/>
        <v>968</v>
      </c>
      <c r="E36" s="201">
        <v>0</v>
      </c>
      <c r="F36" s="201">
        <v>0</v>
      </c>
      <c r="G36" s="395">
        <v>82</v>
      </c>
      <c r="H36" s="201">
        <v>0</v>
      </c>
    </row>
    <row r="37" spans="1:8" ht="15" x14ac:dyDescent="0.2">
      <c r="A37" s="8">
        <v>28</v>
      </c>
      <c r="B37" s="391" t="s">
        <v>957</v>
      </c>
      <c r="C37" s="392">
        <v>1390</v>
      </c>
      <c r="D37" s="420">
        <f t="shared" si="0"/>
        <v>1390</v>
      </c>
      <c r="E37" s="201">
        <v>0</v>
      </c>
      <c r="F37" s="201">
        <v>0</v>
      </c>
      <c r="G37" s="395">
        <v>0</v>
      </c>
      <c r="H37" s="201">
        <v>0</v>
      </c>
    </row>
    <row r="38" spans="1:8" ht="15" customHeight="1" x14ac:dyDescent="0.2">
      <c r="A38" s="8">
        <v>29</v>
      </c>
      <c r="B38" s="391" t="s">
        <v>958</v>
      </c>
      <c r="C38" s="392">
        <v>1404</v>
      </c>
      <c r="D38" s="420">
        <f t="shared" si="0"/>
        <v>1077</v>
      </c>
      <c r="E38" s="201">
        <v>0</v>
      </c>
      <c r="F38" s="201">
        <v>0</v>
      </c>
      <c r="G38" s="395">
        <v>327</v>
      </c>
      <c r="H38" s="201">
        <v>0</v>
      </c>
    </row>
    <row r="39" spans="1:8" ht="15" customHeight="1" x14ac:dyDescent="0.2">
      <c r="A39" s="8">
        <v>30</v>
      </c>
      <c r="B39" s="393" t="s">
        <v>961</v>
      </c>
      <c r="C39" s="392">
        <v>954</v>
      </c>
      <c r="D39" s="420">
        <f t="shared" si="0"/>
        <v>954</v>
      </c>
      <c r="E39" s="201">
        <v>0</v>
      </c>
      <c r="F39" s="201">
        <v>0</v>
      </c>
      <c r="G39" s="395">
        <v>0</v>
      </c>
      <c r="H39" s="201">
        <v>0</v>
      </c>
    </row>
    <row r="40" spans="1:8" ht="15" customHeight="1" x14ac:dyDescent="0.2">
      <c r="A40" s="8">
        <v>31</v>
      </c>
      <c r="B40" s="391" t="s">
        <v>963</v>
      </c>
      <c r="C40" s="392">
        <v>819</v>
      </c>
      <c r="D40" s="420">
        <f t="shared" si="0"/>
        <v>819</v>
      </c>
      <c r="E40" s="201">
        <v>0</v>
      </c>
      <c r="F40" s="201">
        <v>0</v>
      </c>
      <c r="G40" s="395">
        <v>0</v>
      </c>
      <c r="H40" s="201">
        <v>0</v>
      </c>
    </row>
    <row r="41" spans="1:8" ht="15" customHeight="1" x14ac:dyDescent="0.2">
      <c r="A41" s="8">
        <v>32</v>
      </c>
      <c r="B41" s="391" t="s">
        <v>968</v>
      </c>
      <c r="C41" s="392">
        <v>1393</v>
      </c>
      <c r="D41" s="420">
        <f t="shared" si="0"/>
        <v>779</v>
      </c>
      <c r="E41" s="201">
        <v>0</v>
      </c>
      <c r="F41" s="201">
        <v>0</v>
      </c>
      <c r="G41" s="395">
        <v>614</v>
      </c>
      <c r="H41" s="201">
        <v>0</v>
      </c>
    </row>
    <row r="42" spans="1:8" ht="15" customHeight="1" x14ac:dyDescent="0.2">
      <c r="A42" s="8">
        <v>33</v>
      </c>
      <c r="B42" s="391" t="s">
        <v>970</v>
      </c>
      <c r="C42" s="392">
        <v>992</v>
      </c>
      <c r="D42" s="420">
        <f t="shared" si="0"/>
        <v>464</v>
      </c>
      <c r="E42" s="201">
        <v>0</v>
      </c>
      <c r="F42" s="201">
        <v>0</v>
      </c>
      <c r="G42" s="395">
        <v>528</v>
      </c>
      <c r="H42" s="201">
        <v>0</v>
      </c>
    </row>
    <row r="43" spans="1:8" s="14" customFormat="1" ht="15" customHeight="1" x14ac:dyDescent="0.2">
      <c r="A43" s="1059" t="s">
        <v>19</v>
      </c>
      <c r="B43" s="1059"/>
      <c r="C43" s="566">
        <v>34788</v>
      </c>
      <c r="D43" s="597">
        <f t="shared" si="0"/>
        <v>31442</v>
      </c>
      <c r="E43" s="138">
        <f t="shared" ref="E43:H43" si="1">SUM(E10:E42)</f>
        <v>0</v>
      </c>
      <c r="F43" s="138">
        <f t="shared" si="1"/>
        <v>0</v>
      </c>
      <c r="G43" s="403">
        <f>SUM(G10:G42)</f>
        <v>3346</v>
      </c>
      <c r="H43" s="138">
        <f t="shared" si="1"/>
        <v>0</v>
      </c>
    </row>
    <row r="44" spans="1:8" ht="15" customHeight="1" x14ac:dyDescent="0.2">
      <c r="A44" s="211"/>
      <c r="B44" s="203"/>
      <c r="C44" s="203"/>
    </row>
    <row r="45" spans="1:8" ht="15" customHeight="1" x14ac:dyDescent="0.2">
      <c r="A45" s="211"/>
      <c r="B45" s="203"/>
      <c r="C45" s="203"/>
      <c r="D45" s="350"/>
      <c r="E45" s="350"/>
      <c r="F45" s="350"/>
      <c r="G45" s="350"/>
      <c r="H45" s="350"/>
    </row>
    <row r="46" spans="1:8" ht="15" customHeight="1" x14ac:dyDescent="0.2">
      <c r="A46" s="211"/>
      <c r="B46" s="203"/>
      <c r="C46" s="203"/>
      <c r="D46" s="1037" t="s">
        <v>13</v>
      </c>
      <c r="E46" s="1037"/>
      <c r="F46" s="1037"/>
      <c r="G46" s="1037"/>
      <c r="H46" s="1037"/>
    </row>
    <row r="47" spans="1:8" x14ac:dyDescent="0.2">
      <c r="A47" s="203" t="s">
        <v>12</v>
      </c>
      <c r="C47" s="203"/>
      <c r="D47" s="1037" t="s">
        <v>14</v>
      </c>
      <c r="E47" s="1037"/>
      <c r="F47" s="1037"/>
      <c r="G47" s="1037"/>
      <c r="H47" s="1037"/>
    </row>
    <row r="48" spans="1:8" x14ac:dyDescent="0.2">
      <c r="D48" s="1037" t="s">
        <v>90</v>
      </c>
      <c r="E48" s="1037"/>
      <c r="F48" s="1037"/>
      <c r="G48" s="1037"/>
      <c r="H48" s="1037"/>
    </row>
    <row r="49" spans="4:8" x14ac:dyDescent="0.2">
      <c r="D49" s="1055" t="s">
        <v>87</v>
      </c>
      <c r="E49" s="1055"/>
      <c r="F49" s="1055"/>
      <c r="G49" s="1055"/>
      <c r="H49" s="1055"/>
    </row>
  </sheetData>
  <mergeCells count="14">
    <mergeCell ref="M6:N6"/>
    <mergeCell ref="A7:A8"/>
    <mergeCell ref="B7:B8"/>
    <mergeCell ref="C7:C8"/>
    <mergeCell ref="F6:H6"/>
    <mergeCell ref="D47:H47"/>
    <mergeCell ref="D48:H48"/>
    <mergeCell ref="D49:H49"/>
    <mergeCell ref="A2:H2"/>
    <mergeCell ref="A3:H3"/>
    <mergeCell ref="A5:H5"/>
    <mergeCell ref="D7:H7"/>
    <mergeCell ref="D46:H46"/>
    <mergeCell ref="A43:B43"/>
  </mergeCells>
  <printOptions horizontalCentered="1"/>
  <pageMargins left="0.70866141732283472" right="0.70866141732283472" top="0.23622047244094491" bottom="0" header="0.31496062992125984" footer="0.2"/>
  <pageSetup paperSize="9"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Q59"/>
  <sheetViews>
    <sheetView topLeftCell="B30" zoomScaleSheetLayoutView="90" workbookViewId="0">
      <selection activeCell="P54" sqref="P54"/>
    </sheetView>
  </sheetViews>
  <sheetFormatPr defaultRowHeight="12.75" x14ac:dyDescent="0.2"/>
  <cols>
    <col min="1" max="1" width="11" bestFit="1" customWidth="1"/>
    <col min="2" max="2" width="18.42578125" bestFit="1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85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6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N1" s="238" t="s">
        <v>519</v>
      </c>
    </row>
    <row r="2" spans="1:16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6" ht="15" x14ac:dyDescent="0.3">
      <c r="A3" s="196"/>
      <c r="B3" s="196"/>
      <c r="C3" s="196"/>
      <c r="D3" s="196"/>
      <c r="E3" s="196"/>
      <c r="F3" s="196"/>
      <c r="G3" s="196"/>
      <c r="H3" s="196"/>
      <c r="I3" s="282"/>
      <c r="J3" s="282"/>
    </row>
    <row r="4" spans="1:16" ht="18" x14ac:dyDescent="0.35">
      <c r="A4" s="928" t="s">
        <v>518</v>
      </c>
      <c r="B4" s="928"/>
      <c r="C4" s="928"/>
      <c r="D4" s="928"/>
      <c r="E4" s="928"/>
      <c r="F4" s="928"/>
      <c r="G4" s="928"/>
      <c r="H4" s="928"/>
      <c r="I4" s="307"/>
      <c r="J4" s="307"/>
    </row>
    <row r="5" spans="1:16" ht="15" x14ac:dyDescent="0.3">
      <c r="A5" s="197" t="s">
        <v>259</v>
      </c>
      <c r="B5" s="197"/>
      <c r="C5" s="197"/>
      <c r="D5" s="197"/>
      <c r="E5" s="197"/>
      <c r="F5" s="197"/>
      <c r="G5" s="197"/>
      <c r="H5" s="196"/>
      <c r="I5" s="282"/>
      <c r="J5" s="282"/>
      <c r="L5" s="1063" t="s">
        <v>1085</v>
      </c>
      <c r="M5" s="1063"/>
      <c r="N5" s="1063"/>
    </row>
    <row r="6" spans="1:16" ht="28.5" customHeight="1" x14ac:dyDescent="0.2">
      <c r="A6" s="1032" t="s">
        <v>2</v>
      </c>
      <c r="B6" s="1032" t="s">
        <v>40</v>
      </c>
      <c r="C6" s="939" t="s">
        <v>402</v>
      </c>
      <c r="D6" s="965" t="s">
        <v>452</v>
      </c>
      <c r="E6" s="965"/>
      <c r="F6" s="965"/>
      <c r="G6" s="965"/>
      <c r="H6" s="966"/>
      <c r="I6" s="1064" t="s">
        <v>543</v>
      </c>
      <c r="J6" s="1064" t="s">
        <v>544</v>
      </c>
      <c r="K6" s="1034" t="s">
        <v>498</v>
      </c>
      <c r="L6" s="1034"/>
      <c r="M6" s="1034"/>
      <c r="N6" s="1034"/>
    </row>
    <row r="7" spans="1:16" ht="39" customHeight="1" x14ac:dyDescent="0.2">
      <c r="A7" s="1033"/>
      <c r="B7" s="1033"/>
      <c r="C7" s="939"/>
      <c r="D7" s="5" t="s">
        <v>451</v>
      </c>
      <c r="E7" s="5" t="s">
        <v>403</v>
      </c>
      <c r="F7" s="64" t="s">
        <v>404</v>
      </c>
      <c r="G7" s="5" t="s">
        <v>405</v>
      </c>
      <c r="H7" s="5" t="s">
        <v>50</v>
      </c>
      <c r="I7" s="1064"/>
      <c r="J7" s="1064"/>
      <c r="K7" s="231" t="s">
        <v>406</v>
      </c>
      <c r="L7" s="26" t="s">
        <v>499</v>
      </c>
      <c r="M7" s="5" t="s">
        <v>407</v>
      </c>
      <c r="N7" s="26" t="s">
        <v>408</v>
      </c>
    </row>
    <row r="8" spans="1:16" ht="15" x14ac:dyDescent="0.2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  <c r="I8" s="308" t="s">
        <v>291</v>
      </c>
      <c r="J8" s="308" t="s">
        <v>292</v>
      </c>
      <c r="K8" s="200" t="s">
        <v>293</v>
      </c>
      <c r="L8" s="200" t="s">
        <v>321</v>
      </c>
      <c r="M8" s="200" t="s">
        <v>322</v>
      </c>
      <c r="N8" s="200" t="s">
        <v>323</v>
      </c>
    </row>
    <row r="9" spans="1:16" ht="15.75" x14ac:dyDescent="0.2">
      <c r="A9" s="289">
        <v>1</v>
      </c>
      <c r="B9" s="534" t="s">
        <v>950</v>
      </c>
      <c r="C9" s="536">
        <v>1251</v>
      </c>
      <c r="D9" s="536">
        <f>C9*95/100</f>
        <v>1188.45</v>
      </c>
      <c r="E9" s="536">
        <v>0</v>
      </c>
      <c r="F9" s="536">
        <f>C9*5/100</f>
        <v>62.55</v>
      </c>
      <c r="G9" s="536">
        <v>0</v>
      </c>
      <c r="H9" s="536">
        <v>0</v>
      </c>
      <c r="I9" s="536">
        <v>0</v>
      </c>
      <c r="J9" s="536">
        <v>0</v>
      </c>
      <c r="K9" s="536">
        <v>1037</v>
      </c>
      <c r="L9" s="536">
        <v>54</v>
      </c>
      <c r="M9" s="536">
        <v>85</v>
      </c>
      <c r="N9" s="537">
        <v>1251</v>
      </c>
    </row>
    <row r="10" spans="1:16" ht="15.75" x14ac:dyDescent="0.2">
      <c r="A10" s="289">
        <v>2</v>
      </c>
      <c r="B10" s="534" t="s">
        <v>951</v>
      </c>
      <c r="C10" s="536">
        <v>836</v>
      </c>
      <c r="D10" s="536">
        <f t="shared" ref="D10:D42" si="0">C10*95/100</f>
        <v>794.2</v>
      </c>
      <c r="E10" s="536">
        <v>0</v>
      </c>
      <c r="F10" s="536">
        <f t="shared" ref="F10:F42" si="1">C10*5/100</f>
        <v>41.8</v>
      </c>
      <c r="G10" s="536">
        <v>0</v>
      </c>
      <c r="H10" s="536">
        <v>0</v>
      </c>
      <c r="I10" s="536">
        <v>0</v>
      </c>
      <c r="J10" s="536">
        <v>0</v>
      </c>
      <c r="K10" s="536">
        <v>1052</v>
      </c>
      <c r="L10" s="536">
        <v>55</v>
      </c>
      <c r="M10" s="536">
        <v>87</v>
      </c>
      <c r="N10" s="537">
        <v>836</v>
      </c>
      <c r="P10" s="568"/>
    </row>
    <row r="11" spans="1:16" ht="15.75" x14ac:dyDescent="0.2">
      <c r="A11" s="289">
        <v>3</v>
      </c>
      <c r="B11" s="534" t="s">
        <v>967</v>
      </c>
      <c r="C11" s="536">
        <v>1091</v>
      </c>
      <c r="D11" s="536">
        <f t="shared" si="0"/>
        <v>1036.45</v>
      </c>
      <c r="E11" s="536">
        <v>0</v>
      </c>
      <c r="F11" s="536">
        <f t="shared" si="1"/>
        <v>54.55</v>
      </c>
      <c r="G11" s="536">
        <v>0</v>
      </c>
      <c r="H11" s="536">
        <v>0</v>
      </c>
      <c r="I11" s="536">
        <v>0</v>
      </c>
      <c r="J11" s="536">
        <v>0</v>
      </c>
      <c r="K11" s="536">
        <v>1373</v>
      </c>
      <c r="L11" s="536">
        <v>72</v>
      </c>
      <c r="M11" s="536">
        <v>113</v>
      </c>
      <c r="N11" s="537">
        <v>1091</v>
      </c>
      <c r="P11" s="568"/>
    </row>
    <row r="12" spans="1:16" ht="15.75" x14ac:dyDescent="0.2">
      <c r="A12" s="289">
        <v>4</v>
      </c>
      <c r="B12" s="534" t="s">
        <v>952</v>
      </c>
      <c r="C12" s="536">
        <v>1274</v>
      </c>
      <c r="D12" s="536">
        <f t="shared" si="0"/>
        <v>1210.3</v>
      </c>
      <c r="E12" s="536">
        <v>0</v>
      </c>
      <c r="F12" s="536">
        <f t="shared" si="1"/>
        <v>63.7</v>
      </c>
      <c r="G12" s="536">
        <v>0</v>
      </c>
      <c r="H12" s="536">
        <v>0</v>
      </c>
      <c r="I12" s="536">
        <v>0</v>
      </c>
      <c r="J12" s="536">
        <v>0</v>
      </c>
      <c r="K12" s="536">
        <v>619</v>
      </c>
      <c r="L12" s="536">
        <v>32</v>
      </c>
      <c r="M12" s="536">
        <v>51</v>
      </c>
      <c r="N12" s="537">
        <v>1274</v>
      </c>
      <c r="P12" s="568"/>
    </row>
    <row r="13" spans="1:16" ht="15.75" x14ac:dyDescent="0.2">
      <c r="A13" s="289">
        <v>5</v>
      </c>
      <c r="B13" s="534" t="s">
        <v>954</v>
      </c>
      <c r="C13" s="536">
        <v>2671</v>
      </c>
      <c r="D13" s="536">
        <f t="shared" si="0"/>
        <v>2537.4499999999998</v>
      </c>
      <c r="E13" s="536">
        <v>0</v>
      </c>
      <c r="F13" s="536">
        <f t="shared" si="1"/>
        <v>133.55000000000001</v>
      </c>
      <c r="G13" s="536">
        <v>0</v>
      </c>
      <c r="H13" s="536">
        <v>0</v>
      </c>
      <c r="I13" s="536">
        <v>0</v>
      </c>
      <c r="J13" s="536">
        <v>0</v>
      </c>
      <c r="K13" s="536">
        <v>1087</v>
      </c>
      <c r="L13" s="536">
        <v>57</v>
      </c>
      <c r="M13" s="536">
        <v>89</v>
      </c>
      <c r="N13" s="537">
        <v>2671</v>
      </c>
      <c r="P13" s="568"/>
    </row>
    <row r="14" spans="1:16" ht="15.75" x14ac:dyDescent="0.2">
      <c r="A14" s="289">
        <v>6</v>
      </c>
      <c r="B14" s="534" t="s">
        <v>955</v>
      </c>
      <c r="C14" s="536">
        <v>953</v>
      </c>
      <c r="D14" s="536">
        <f t="shared" si="0"/>
        <v>905.35</v>
      </c>
      <c r="E14" s="536">
        <v>0</v>
      </c>
      <c r="F14" s="536">
        <f t="shared" si="1"/>
        <v>47.65</v>
      </c>
      <c r="G14" s="536">
        <v>0</v>
      </c>
      <c r="H14" s="536">
        <v>0</v>
      </c>
      <c r="I14" s="536">
        <v>0</v>
      </c>
      <c r="J14" s="536">
        <v>0</v>
      </c>
      <c r="K14" s="536">
        <v>629</v>
      </c>
      <c r="L14" s="536">
        <v>33</v>
      </c>
      <c r="M14" s="536">
        <v>52</v>
      </c>
      <c r="N14" s="537">
        <v>953</v>
      </c>
      <c r="P14" s="568"/>
    </row>
    <row r="15" spans="1:16" ht="15.75" x14ac:dyDescent="0.2">
      <c r="A15" s="289">
        <v>7</v>
      </c>
      <c r="B15" s="534" t="s">
        <v>971</v>
      </c>
      <c r="C15" s="536">
        <v>1101</v>
      </c>
      <c r="D15" s="536">
        <f t="shared" si="0"/>
        <v>1045.95</v>
      </c>
      <c r="E15" s="536">
        <v>0</v>
      </c>
      <c r="F15" s="536">
        <f t="shared" si="1"/>
        <v>55.05</v>
      </c>
      <c r="G15" s="536">
        <v>0</v>
      </c>
      <c r="H15" s="536">
        <v>0</v>
      </c>
      <c r="I15" s="536">
        <v>0</v>
      </c>
      <c r="J15" s="536">
        <v>0</v>
      </c>
      <c r="K15" s="536">
        <v>308</v>
      </c>
      <c r="L15" s="536">
        <v>16</v>
      </c>
      <c r="M15" s="536">
        <v>25</v>
      </c>
      <c r="N15" s="537">
        <v>1101</v>
      </c>
      <c r="P15" s="568"/>
    </row>
    <row r="16" spans="1:16" ht="15.75" x14ac:dyDescent="0.2">
      <c r="A16" s="289">
        <v>8</v>
      </c>
      <c r="B16" s="534" t="s">
        <v>956</v>
      </c>
      <c r="C16" s="536">
        <v>252</v>
      </c>
      <c r="D16" s="536">
        <f t="shared" si="0"/>
        <v>239.4</v>
      </c>
      <c r="E16" s="536">
        <v>0</v>
      </c>
      <c r="F16" s="536">
        <f t="shared" si="1"/>
        <v>12.6</v>
      </c>
      <c r="G16" s="536">
        <v>0</v>
      </c>
      <c r="H16" s="536">
        <v>0</v>
      </c>
      <c r="I16" s="536">
        <v>0</v>
      </c>
      <c r="J16" s="536">
        <v>0</v>
      </c>
      <c r="K16" s="536">
        <v>1683</v>
      </c>
      <c r="L16" s="536">
        <v>88</v>
      </c>
      <c r="M16" s="536">
        <v>139</v>
      </c>
      <c r="N16" s="537">
        <v>252</v>
      </c>
      <c r="P16" s="568"/>
    </row>
    <row r="17" spans="1:16" ht="15.75" x14ac:dyDescent="0.2">
      <c r="A17" s="289">
        <v>9</v>
      </c>
      <c r="B17" s="534" t="s">
        <v>993</v>
      </c>
      <c r="C17" s="536">
        <v>1306</v>
      </c>
      <c r="D17" s="536">
        <f t="shared" si="0"/>
        <v>1240.7</v>
      </c>
      <c r="E17" s="536">
        <v>0</v>
      </c>
      <c r="F17" s="536">
        <f t="shared" si="1"/>
        <v>65.3</v>
      </c>
      <c r="G17" s="536">
        <v>0</v>
      </c>
      <c r="H17" s="536">
        <v>0</v>
      </c>
      <c r="I17" s="536">
        <v>0</v>
      </c>
      <c r="J17" s="536">
        <v>0</v>
      </c>
      <c r="K17" s="536">
        <v>509</v>
      </c>
      <c r="L17" s="536">
        <v>26</v>
      </c>
      <c r="M17" s="536">
        <v>42</v>
      </c>
      <c r="N17" s="537">
        <v>1306</v>
      </c>
      <c r="P17" s="568"/>
    </row>
    <row r="18" spans="1:16" ht="15.75" x14ac:dyDescent="0.2">
      <c r="A18" s="289">
        <v>10</v>
      </c>
      <c r="B18" s="534" t="s">
        <v>960</v>
      </c>
      <c r="C18" s="536">
        <v>1722</v>
      </c>
      <c r="D18" s="536">
        <f t="shared" si="0"/>
        <v>1635.9</v>
      </c>
      <c r="E18" s="536">
        <v>0</v>
      </c>
      <c r="F18" s="536">
        <f t="shared" si="1"/>
        <v>86.1</v>
      </c>
      <c r="G18" s="536">
        <v>0</v>
      </c>
      <c r="H18" s="536">
        <v>0</v>
      </c>
      <c r="I18" s="536">
        <v>0</v>
      </c>
      <c r="J18" s="536">
        <v>0</v>
      </c>
      <c r="K18" s="536">
        <v>495</v>
      </c>
      <c r="L18" s="536">
        <v>26</v>
      </c>
      <c r="M18" s="536">
        <v>40</v>
      </c>
      <c r="N18" s="537">
        <v>1722</v>
      </c>
      <c r="P18" s="568"/>
    </row>
    <row r="19" spans="1:16" ht="15.75" x14ac:dyDescent="0.2">
      <c r="A19" s="289">
        <v>11</v>
      </c>
      <c r="B19" s="534" t="s">
        <v>962</v>
      </c>
      <c r="C19" s="536">
        <v>515</v>
      </c>
      <c r="D19" s="536">
        <f t="shared" si="0"/>
        <v>489.25</v>
      </c>
      <c r="E19" s="536">
        <v>0</v>
      </c>
      <c r="F19" s="536">
        <f t="shared" si="1"/>
        <v>25.75</v>
      </c>
      <c r="G19" s="536">
        <v>0</v>
      </c>
      <c r="H19" s="536">
        <v>0</v>
      </c>
      <c r="I19" s="536">
        <v>0</v>
      </c>
      <c r="J19" s="536">
        <v>0</v>
      </c>
      <c r="K19" s="536">
        <v>759</v>
      </c>
      <c r="L19" s="536">
        <v>39</v>
      </c>
      <c r="M19" s="536">
        <v>62</v>
      </c>
      <c r="N19" s="537">
        <v>515</v>
      </c>
      <c r="P19" s="568"/>
    </row>
    <row r="20" spans="1:16" ht="15.75" x14ac:dyDescent="0.2">
      <c r="A20" s="289">
        <v>12</v>
      </c>
      <c r="B20" s="534" t="s">
        <v>973</v>
      </c>
      <c r="C20" s="536">
        <v>648</v>
      </c>
      <c r="D20" s="536">
        <f t="shared" si="0"/>
        <v>615.6</v>
      </c>
      <c r="E20" s="536">
        <v>0</v>
      </c>
      <c r="F20" s="536">
        <f t="shared" si="1"/>
        <v>32.4</v>
      </c>
      <c r="G20" s="536">
        <v>0</v>
      </c>
      <c r="H20" s="536">
        <v>0</v>
      </c>
      <c r="I20" s="536">
        <v>0</v>
      </c>
      <c r="J20" s="536">
        <v>0</v>
      </c>
      <c r="K20" s="536">
        <v>693</v>
      </c>
      <c r="L20" s="536">
        <v>36</v>
      </c>
      <c r="M20" s="536">
        <v>57</v>
      </c>
      <c r="N20" s="537">
        <v>648</v>
      </c>
      <c r="P20" s="568"/>
    </row>
    <row r="21" spans="1:16" ht="15.75" x14ac:dyDescent="0.2">
      <c r="A21" s="289">
        <v>13</v>
      </c>
      <c r="B21" s="534" t="s">
        <v>959</v>
      </c>
      <c r="C21" s="536">
        <v>679</v>
      </c>
      <c r="D21" s="536">
        <f t="shared" si="0"/>
        <v>645.04999999999995</v>
      </c>
      <c r="E21" s="536">
        <v>0</v>
      </c>
      <c r="F21" s="536">
        <f t="shared" si="1"/>
        <v>33.950000000000003</v>
      </c>
      <c r="G21" s="536">
        <v>0</v>
      </c>
      <c r="H21" s="536">
        <v>0</v>
      </c>
      <c r="I21" s="536">
        <v>0</v>
      </c>
      <c r="J21" s="536">
        <v>0</v>
      </c>
      <c r="K21" s="536">
        <v>425</v>
      </c>
      <c r="L21" s="536">
        <v>22</v>
      </c>
      <c r="M21" s="536">
        <v>35</v>
      </c>
      <c r="N21" s="537">
        <v>679</v>
      </c>
      <c r="P21" s="568"/>
    </row>
    <row r="22" spans="1:16" ht="15.75" x14ac:dyDescent="0.2">
      <c r="A22" s="289">
        <v>14</v>
      </c>
      <c r="B22" s="534" t="s">
        <v>964</v>
      </c>
      <c r="C22" s="536">
        <v>572</v>
      </c>
      <c r="D22" s="536">
        <f t="shared" si="0"/>
        <v>543.4</v>
      </c>
      <c r="E22" s="536">
        <v>0</v>
      </c>
      <c r="F22" s="536">
        <f t="shared" si="1"/>
        <v>28.6</v>
      </c>
      <c r="G22" s="536">
        <v>0</v>
      </c>
      <c r="H22" s="536">
        <v>0</v>
      </c>
      <c r="I22" s="536">
        <v>0</v>
      </c>
      <c r="J22" s="536">
        <v>0</v>
      </c>
      <c r="K22" s="536">
        <v>54</v>
      </c>
      <c r="L22" s="536">
        <v>2</v>
      </c>
      <c r="M22" s="536">
        <v>4</v>
      </c>
      <c r="N22" s="537">
        <v>572</v>
      </c>
    </row>
    <row r="23" spans="1:16" ht="15.75" x14ac:dyDescent="0.2">
      <c r="A23" s="289">
        <v>15</v>
      </c>
      <c r="B23" s="534" t="s">
        <v>965</v>
      </c>
      <c r="C23" s="536">
        <v>785</v>
      </c>
      <c r="D23" s="536">
        <f t="shared" si="0"/>
        <v>745.75</v>
      </c>
      <c r="E23" s="536">
        <v>0</v>
      </c>
      <c r="F23" s="536">
        <f t="shared" si="1"/>
        <v>39.25</v>
      </c>
      <c r="G23" s="536">
        <v>0</v>
      </c>
      <c r="H23" s="536">
        <v>0</v>
      </c>
      <c r="I23" s="536">
        <v>0</v>
      </c>
      <c r="J23" s="536">
        <v>0</v>
      </c>
      <c r="K23" s="536">
        <v>237</v>
      </c>
      <c r="L23" s="536">
        <v>12</v>
      </c>
      <c r="M23" s="536">
        <v>19</v>
      </c>
      <c r="N23" s="537">
        <v>785</v>
      </c>
    </row>
    <row r="24" spans="1:16" ht="15.75" x14ac:dyDescent="0.2">
      <c r="A24" s="289">
        <v>16</v>
      </c>
      <c r="B24" s="534" t="s">
        <v>975</v>
      </c>
      <c r="C24" s="536">
        <v>822</v>
      </c>
      <c r="D24" s="536">
        <f t="shared" si="0"/>
        <v>780.9</v>
      </c>
      <c r="E24" s="536">
        <v>0</v>
      </c>
      <c r="F24" s="536">
        <f t="shared" si="1"/>
        <v>41.1</v>
      </c>
      <c r="G24" s="536">
        <v>0</v>
      </c>
      <c r="H24" s="536">
        <v>0</v>
      </c>
      <c r="I24" s="536">
        <v>0</v>
      </c>
      <c r="J24" s="536">
        <v>0</v>
      </c>
      <c r="K24" s="536">
        <v>635</v>
      </c>
      <c r="L24" s="536">
        <v>33</v>
      </c>
      <c r="M24" s="536">
        <v>52</v>
      </c>
      <c r="N24" s="537">
        <v>822</v>
      </c>
    </row>
    <row r="25" spans="1:16" ht="15.75" x14ac:dyDescent="0.2">
      <c r="A25" s="289">
        <v>17</v>
      </c>
      <c r="B25" s="534" t="s">
        <v>969</v>
      </c>
      <c r="C25" s="536">
        <v>1445</v>
      </c>
      <c r="D25" s="536">
        <f t="shared" si="0"/>
        <v>1372.75</v>
      </c>
      <c r="E25" s="536">
        <v>0</v>
      </c>
      <c r="F25" s="536">
        <f t="shared" si="1"/>
        <v>72.25</v>
      </c>
      <c r="G25" s="536">
        <v>0</v>
      </c>
      <c r="H25" s="536">
        <v>0</v>
      </c>
      <c r="I25" s="536">
        <v>0</v>
      </c>
      <c r="J25" s="536">
        <v>0</v>
      </c>
      <c r="K25" s="536">
        <v>524</v>
      </c>
      <c r="L25" s="536">
        <v>27</v>
      </c>
      <c r="M25" s="536">
        <v>43</v>
      </c>
      <c r="N25" s="537">
        <v>1445</v>
      </c>
    </row>
    <row r="26" spans="1:16" ht="15.75" x14ac:dyDescent="0.2">
      <c r="A26" s="289">
        <v>18</v>
      </c>
      <c r="B26" s="534" t="s">
        <v>974</v>
      </c>
      <c r="C26" s="536">
        <v>1892</v>
      </c>
      <c r="D26" s="536">
        <f t="shared" si="0"/>
        <v>1797.4</v>
      </c>
      <c r="E26" s="536">
        <v>0</v>
      </c>
      <c r="F26" s="536">
        <f t="shared" si="1"/>
        <v>94.6</v>
      </c>
      <c r="G26" s="536">
        <v>0</v>
      </c>
      <c r="H26" s="536">
        <v>0</v>
      </c>
      <c r="I26" s="536">
        <v>0</v>
      </c>
      <c r="J26" s="536">
        <v>0</v>
      </c>
      <c r="K26" s="536">
        <v>1392</v>
      </c>
      <c r="L26" s="536">
        <v>73</v>
      </c>
      <c r="M26" s="536">
        <v>115</v>
      </c>
      <c r="N26" s="537">
        <v>1892</v>
      </c>
    </row>
    <row r="27" spans="1:16" ht="15.75" x14ac:dyDescent="0.2">
      <c r="A27" s="289">
        <v>19</v>
      </c>
      <c r="B27" s="534" t="s">
        <v>976</v>
      </c>
      <c r="C27" s="536">
        <v>1144</v>
      </c>
      <c r="D27" s="536">
        <f t="shared" si="0"/>
        <v>1086.8</v>
      </c>
      <c r="E27" s="536">
        <v>0</v>
      </c>
      <c r="F27" s="536">
        <f t="shared" si="1"/>
        <v>57.2</v>
      </c>
      <c r="G27" s="536">
        <v>0</v>
      </c>
      <c r="H27" s="536">
        <v>0</v>
      </c>
      <c r="I27" s="536">
        <v>0</v>
      </c>
      <c r="J27" s="536">
        <v>0</v>
      </c>
      <c r="K27" s="536">
        <v>594</v>
      </c>
      <c r="L27" s="536">
        <v>31</v>
      </c>
      <c r="M27" s="536">
        <v>49</v>
      </c>
      <c r="N27" s="537">
        <v>1144</v>
      </c>
    </row>
    <row r="28" spans="1:16" ht="12.75" customHeight="1" x14ac:dyDescent="0.2">
      <c r="A28" s="289">
        <v>20</v>
      </c>
      <c r="B28" s="534" t="s">
        <v>977</v>
      </c>
      <c r="C28" s="536">
        <v>1050</v>
      </c>
      <c r="D28" s="536">
        <f t="shared" si="0"/>
        <v>997.5</v>
      </c>
      <c r="E28" s="536">
        <v>0</v>
      </c>
      <c r="F28" s="536">
        <f t="shared" si="1"/>
        <v>52.5</v>
      </c>
      <c r="G28" s="536">
        <v>0</v>
      </c>
      <c r="H28" s="536">
        <v>0</v>
      </c>
      <c r="I28" s="536">
        <v>0</v>
      </c>
      <c r="J28" s="536">
        <v>0</v>
      </c>
      <c r="K28" s="536">
        <v>944</v>
      </c>
      <c r="L28" s="536">
        <v>49</v>
      </c>
      <c r="M28" s="536">
        <v>78</v>
      </c>
      <c r="N28" s="537">
        <v>1050</v>
      </c>
    </row>
    <row r="29" spans="1:16" ht="12.75" customHeight="1" x14ac:dyDescent="0.2">
      <c r="A29" s="289">
        <v>21</v>
      </c>
      <c r="B29" s="534" t="s">
        <v>978</v>
      </c>
      <c r="C29" s="536">
        <v>639</v>
      </c>
      <c r="D29" s="536">
        <f t="shared" si="0"/>
        <v>607.04999999999995</v>
      </c>
      <c r="E29" s="536">
        <v>0</v>
      </c>
      <c r="F29" s="536">
        <f t="shared" si="1"/>
        <v>31.95</v>
      </c>
      <c r="G29" s="536">
        <v>0</v>
      </c>
      <c r="H29" s="536">
        <v>0</v>
      </c>
      <c r="I29" s="536">
        <v>0</v>
      </c>
      <c r="J29" s="536">
        <v>0</v>
      </c>
      <c r="K29" s="536">
        <v>533</v>
      </c>
      <c r="L29" s="536">
        <v>28</v>
      </c>
      <c r="M29" s="536">
        <v>44</v>
      </c>
      <c r="N29" s="537">
        <v>639</v>
      </c>
    </row>
    <row r="30" spans="1:16" ht="12.75" customHeight="1" x14ac:dyDescent="0.2">
      <c r="A30" s="289">
        <v>22</v>
      </c>
      <c r="B30" s="534" t="s">
        <v>979</v>
      </c>
      <c r="C30" s="536">
        <v>698</v>
      </c>
      <c r="D30" s="536">
        <f t="shared" si="0"/>
        <v>663.1</v>
      </c>
      <c r="E30" s="536">
        <v>0</v>
      </c>
      <c r="F30" s="536">
        <f t="shared" si="1"/>
        <v>34.9</v>
      </c>
      <c r="G30" s="536">
        <v>0</v>
      </c>
      <c r="H30" s="536">
        <v>0</v>
      </c>
      <c r="I30" s="536">
        <v>0</v>
      </c>
      <c r="J30" s="536">
        <v>0</v>
      </c>
      <c r="K30" s="536">
        <v>4377</v>
      </c>
      <c r="L30" s="536">
        <v>230</v>
      </c>
      <c r="M30" s="536">
        <v>362</v>
      </c>
      <c r="N30" s="537">
        <v>698</v>
      </c>
    </row>
    <row r="31" spans="1:16" ht="15.75" x14ac:dyDescent="0.2">
      <c r="A31" s="289">
        <v>23</v>
      </c>
      <c r="B31" s="534" t="s">
        <v>981</v>
      </c>
      <c r="C31" s="536">
        <v>742</v>
      </c>
      <c r="D31" s="536">
        <f t="shared" si="0"/>
        <v>704.9</v>
      </c>
      <c r="E31" s="536">
        <v>0</v>
      </c>
      <c r="F31" s="536">
        <f t="shared" si="1"/>
        <v>37.1</v>
      </c>
      <c r="G31" s="536">
        <v>0</v>
      </c>
      <c r="H31" s="536">
        <v>0</v>
      </c>
      <c r="I31" s="536">
        <v>0</v>
      </c>
      <c r="J31" s="536">
        <v>0</v>
      </c>
      <c r="K31" s="536">
        <v>208</v>
      </c>
      <c r="L31" s="536">
        <v>10</v>
      </c>
      <c r="M31" s="536">
        <v>17</v>
      </c>
      <c r="N31" s="537">
        <v>742</v>
      </c>
    </row>
    <row r="32" spans="1:16" ht="15.75" x14ac:dyDescent="0.2">
      <c r="A32" s="289">
        <v>24</v>
      </c>
      <c r="B32" s="534" t="s">
        <v>982</v>
      </c>
      <c r="C32" s="536">
        <v>1493</v>
      </c>
      <c r="D32" s="536">
        <f t="shared" si="0"/>
        <v>1418.35</v>
      </c>
      <c r="E32" s="536">
        <v>0</v>
      </c>
      <c r="F32" s="536">
        <f t="shared" si="1"/>
        <v>74.650000000000006</v>
      </c>
      <c r="G32" s="536">
        <v>0</v>
      </c>
      <c r="H32" s="536">
        <v>0</v>
      </c>
      <c r="I32" s="536">
        <v>0</v>
      </c>
      <c r="J32" s="536">
        <v>0</v>
      </c>
      <c r="K32" s="536">
        <v>43</v>
      </c>
      <c r="L32" s="536">
        <v>2</v>
      </c>
      <c r="M32" s="536">
        <v>3</v>
      </c>
      <c r="N32" s="537">
        <v>1493</v>
      </c>
    </row>
    <row r="33" spans="1:17" ht="15.75" x14ac:dyDescent="0.2">
      <c r="A33" s="289">
        <v>25</v>
      </c>
      <c r="B33" s="534" t="s">
        <v>972</v>
      </c>
      <c r="C33" s="536">
        <v>876</v>
      </c>
      <c r="D33" s="536">
        <f t="shared" si="0"/>
        <v>832.2</v>
      </c>
      <c r="E33" s="536">
        <v>0</v>
      </c>
      <c r="F33" s="536">
        <f t="shared" si="1"/>
        <v>43.8</v>
      </c>
      <c r="G33" s="536">
        <v>0</v>
      </c>
      <c r="H33" s="536">
        <v>0</v>
      </c>
      <c r="I33" s="536">
        <v>0</v>
      </c>
      <c r="J33" s="536">
        <v>0</v>
      </c>
      <c r="K33" s="536">
        <v>714</v>
      </c>
      <c r="L33" s="536">
        <v>37</v>
      </c>
      <c r="M33" s="536">
        <v>59</v>
      </c>
      <c r="N33" s="537">
        <v>876</v>
      </c>
    </row>
    <row r="34" spans="1:17" ht="15.75" x14ac:dyDescent="0.2">
      <c r="A34" s="289">
        <v>26</v>
      </c>
      <c r="B34" s="534" t="s">
        <v>980</v>
      </c>
      <c r="C34" s="536">
        <v>329</v>
      </c>
      <c r="D34" s="536">
        <f t="shared" si="0"/>
        <v>312.55</v>
      </c>
      <c r="E34" s="536">
        <v>0</v>
      </c>
      <c r="F34" s="536">
        <f t="shared" si="1"/>
        <v>16.45</v>
      </c>
      <c r="G34" s="536">
        <v>0</v>
      </c>
      <c r="H34" s="536">
        <v>0</v>
      </c>
      <c r="I34" s="536">
        <v>0</v>
      </c>
      <c r="J34" s="536">
        <v>0</v>
      </c>
      <c r="K34" s="536">
        <v>729</v>
      </c>
      <c r="L34" s="536">
        <v>38</v>
      </c>
      <c r="M34" s="536">
        <v>60</v>
      </c>
      <c r="N34" s="537">
        <v>329</v>
      </c>
    </row>
    <row r="35" spans="1:17" ht="15.75" x14ac:dyDescent="0.2">
      <c r="A35" s="289">
        <v>27</v>
      </c>
      <c r="B35" s="534" t="s">
        <v>953</v>
      </c>
      <c r="C35" s="536">
        <v>1050</v>
      </c>
      <c r="D35" s="536">
        <f t="shared" si="0"/>
        <v>997.5</v>
      </c>
      <c r="E35" s="536">
        <v>0</v>
      </c>
      <c r="F35" s="536">
        <f t="shared" si="1"/>
        <v>52.5</v>
      </c>
      <c r="G35" s="536">
        <v>0</v>
      </c>
      <c r="H35" s="536">
        <v>0</v>
      </c>
      <c r="I35" s="536">
        <v>0</v>
      </c>
      <c r="J35" s="536">
        <v>0</v>
      </c>
      <c r="K35" s="536">
        <v>698</v>
      </c>
      <c r="L35" s="536">
        <v>36</v>
      </c>
      <c r="M35" s="536">
        <v>57</v>
      </c>
      <c r="N35" s="537">
        <v>1050</v>
      </c>
    </row>
    <row r="36" spans="1:17" ht="15.75" x14ac:dyDescent="0.2">
      <c r="A36" s="289">
        <v>28</v>
      </c>
      <c r="B36" s="534" t="s">
        <v>957</v>
      </c>
      <c r="C36" s="536">
        <v>1390</v>
      </c>
      <c r="D36" s="536">
        <f t="shared" si="0"/>
        <v>1320.5</v>
      </c>
      <c r="E36" s="536">
        <v>0</v>
      </c>
      <c r="F36" s="536">
        <f t="shared" si="1"/>
        <v>69.5</v>
      </c>
      <c r="G36" s="536">
        <v>0</v>
      </c>
      <c r="H36" s="536">
        <v>0</v>
      </c>
      <c r="I36" s="536">
        <v>0</v>
      </c>
      <c r="J36" s="536">
        <v>0</v>
      </c>
      <c r="K36" s="536">
        <v>182</v>
      </c>
      <c r="L36" s="536">
        <v>9</v>
      </c>
      <c r="M36" s="536">
        <v>15</v>
      </c>
      <c r="N36" s="537">
        <v>1390</v>
      </c>
    </row>
    <row r="37" spans="1:17" ht="15.75" x14ac:dyDescent="0.2">
      <c r="A37" s="289">
        <v>29</v>
      </c>
      <c r="B37" s="534" t="s">
        <v>958</v>
      </c>
      <c r="C37" s="536">
        <v>1404</v>
      </c>
      <c r="D37" s="536">
        <f t="shared" si="0"/>
        <v>1333.8</v>
      </c>
      <c r="E37" s="536">
        <v>0</v>
      </c>
      <c r="F37" s="536">
        <f t="shared" si="1"/>
        <v>70.2</v>
      </c>
      <c r="G37" s="536">
        <v>0</v>
      </c>
      <c r="H37" s="536">
        <v>0</v>
      </c>
      <c r="I37" s="536">
        <v>0</v>
      </c>
      <c r="J37" s="536">
        <v>0</v>
      </c>
      <c r="K37" s="536">
        <v>249</v>
      </c>
      <c r="L37" s="536">
        <v>13</v>
      </c>
      <c r="M37" s="536">
        <v>20</v>
      </c>
      <c r="N37" s="537">
        <v>1404</v>
      </c>
    </row>
    <row r="38" spans="1:17" ht="15.75" x14ac:dyDescent="0.2">
      <c r="A38" s="289">
        <v>30</v>
      </c>
      <c r="B38" s="534" t="s">
        <v>961</v>
      </c>
      <c r="C38" s="536">
        <v>954</v>
      </c>
      <c r="D38" s="536">
        <f t="shared" si="0"/>
        <v>906.3</v>
      </c>
      <c r="E38" s="536">
        <v>0</v>
      </c>
      <c r="F38" s="536">
        <f t="shared" si="1"/>
        <v>47.7</v>
      </c>
      <c r="G38" s="536">
        <v>0</v>
      </c>
      <c r="H38" s="536">
        <v>0</v>
      </c>
      <c r="I38" s="536">
        <v>0</v>
      </c>
      <c r="J38" s="536">
        <v>0</v>
      </c>
      <c r="K38" s="536">
        <v>117</v>
      </c>
      <c r="L38" s="536">
        <v>6</v>
      </c>
      <c r="M38" s="536">
        <v>9</v>
      </c>
      <c r="N38" s="537">
        <v>954</v>
      </c>
    </row>
    <row r="39" spans="1:17" ht="15.75" x14ac:dyDescent="0.2">
      <c r="A39" s="289">
        <v>31</v>
      </c>
      <c r="B39" s="534" t="s">
        <v>963</v>
      </c>
      <c r="C39" s="536">
        <v>819</v>
      </c>
      <c r="D39" s="536">
        <f t="shared" si="0"/>
        <v>778.05</v>
      </c>
      <c r="E39" s="536">
        <v>0</v>
      </c>
      <c r="F39" s="536">
        <f t="shared" si="1"/>
        <v>40.950000000000003</v>
      </c>
      <c r="G39" s="536">
        <v>0</v>
      </c>
      <c r="H39" s="536">
        <v>0</v>
      </c>
      <c r="I39" s="536">
        <v>0</v>
      </c>
      <c r="J39" s="536">
        <v>0</v>
      </c>
      <c r="K39" s="536">
        <v>947</v>
      </c>
      <c r="L39" s="536">
        <v>49</v>
      </c>
      <c r="M39" s="536">
        <v>78</v>
      </c>
      <c r="N39" s="537">
        <v>819</v>
      </c>
    </row>
    <row r="40" spans="1:17" ht="15.75" x14ac:dyDescent="0.2">
      <c r="A40" s="289">
        <v>32</v>
      </c>
      <c r="B40" s="534" t="s">
        <v>968</v>
      </c>
      <c r="C40" s="536">
        <v>1393</v>
      </c>
      <c r="D40" s="536">
        <f t="shared" si="0"/>
        <v>1323.35</v>
      </c>
      <c r="E40" s="536">
        <v>0</v>
      </c>
      <c r="F40" s="536">
        <f t="shared" si="1"/>
        <v>69.650000000000006</v>
      </c>
      <c r="G40" s="536">
        <v>0</v>
      </c>
      <c r="H40" s="536">
        <v>0</v>
      </c>
      <c r="I40" s="536">
        <v>0</v>
      </c>
      <c r="J40" s="536">
        <v>0</v>
      </c>
      <c r="K40" s="536">
        <v>569</v>
      </c>
      <c r="L40" s="536">
        <v>29</v>
      </c>
      <c r="M40" s="536">
        <v>47</v>
      </c>
      <c r="N40" s="537">
        <v>1393</v>
      </c>
    </row>
    <row r="41" spans="1:17" ht="15.75" x14ac:dyDescent="0.2">
      <c r="A41" s="289">
        <v>33</v>
      </c>
      <c r="B41" s="534" t="s">
        <v>970</v>
      </c>
      <c r="C41" s="536">
        <v>992</v>
      </c>
      <c r="D41" s="536">
        <f t="shared" si="0"/>
        <v>942.4</v>
      </c>
      <c r="E41" s="536">
        <v>0</v>
      </c>
      <c r="F41" s="536">
        <f t="shared" si="1"/>
        <v>49.6</v>
      </c>
      <c r="G41" s="536">
        <v>0</v>
      </c>
      <c r="H41" s="536">
        <v>0</v>
      </c>
      <c r="I41" s="536">
        <v>0</v>
      </c>
      <c r="J41" s="536">
        <v>0</v>
      </c>
      <c r="K41" s="536">
        <v>1033</v>
      </c>
      <c r="L41" s="536">
        <v>54</v>
      </c>
      <c r="M41" s="536">
        <v>85</v>
      </c>
      <c r="N41" s="537">
        <v>992</v>
      </c>
    </row>
    <row r="42" spans="1:17" ht="29.25" customHeight="1" x14ac:dyDescent="0.2">
      <c r="A42" s="808" t="s">
        <v>19</v>
      </c>
      <c r="B42" s="1065"/>
      <c r="C42" s="536">
        <v>34788</v>
      </c>
      <c r="D42" s="536">
        <f t="shared" si="0"/>
        <v>33048.6</v>
      </c>
      <c r="E42" s="538">
        <f t="shared" ref="E42:M42" si="2">SUM(E9:E41)</f>
        <v>0</v>
      </c>
      <c r="F42" s="536">
        <f t="shared" si="1"/>
        <v>1739.4</v>
      </c>
      <c r="G42" s="732">
        <f t="shared" si="2"/>
        <v>0</v>
      </c>
      <c r="H42" s="732">
        <f t="shared" si="2"/>
        <v>0</v>
      </c>
      <c r="I42" s="732">
        <f t="shared" si="2"/>
        <v>0</v>
      </c>
      <c r="J42" s="732">
        <f t="shared" si="2"/>
        <v>0</v>
      </c>
      <c r="K42" s="733">
        <f t="shared" si="2"/>
        <v>25448</v>
      </c>
      <c r="L42" s="733">
        <f t="shared" si="2"/>
        <v>1324</v>
      </c>
      <c r="M42" s="733">
        <f t="shared" si="2"/>
        <v>2093</v>
      </c>
      <c r="N42" s="537">
        <v>34788</v>
      </c>
    </row>
    <row r="45" spans="1:17" x14ac:dyDescent="0.2"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</row>
    <row r="46" spans="1:17" x14ac:dyDescent="0.2"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</row>
    <row r="47" spans="1:17" x14ac:dyDescent="0.2">
      <c r="C47" s="203"/>
      <c r="D47" s="203"/>
      <c r="E47" s="203"/>
      <c r="F47" s="203"/>
      <c r="G47" s="532"/>
      <c r="H47" s="532"/>
      <c r="I47" s="532"/>
      <c r="J47" s="532"/>
      <c r="K47" s="532"/>
      <c r="L47" s="532"/>
      <c r="M47" s="532"/>
      <c r="N47" s="1037" t="s">
        <v>13</v>
      </c>
      <c r="O47" s="1037"/>
      <c r="P47" s="1037"/>
      <c r="Q47" s="1037"/>
    </row>
    <row r="48" spans="1:17" x14ac:dyDescent="0.2">
      <c r="C48" s="203"/>
      <c r="D48" s="203"/>
      <c r="E48" s="203"/>
      <c r="F48" s="203"/>
      <c r="G48" s="532"/>
      <c r="H48" s="532"/>
      <c r="I48" s="532"/>
      <c r="J48" s="532"/>
      <c r="K48" s="532"/>
      <c r="L48" s="532"/>
      <c r="M48" s="532"/>
      <c r="N48" s="1037" t="s">
        <v>14</v>
      </c>
      <c r="O48" s="1037"/>
      <c r="P48" s="1037"/>
      <c r="Q48" s="1037"/>
    </row>
    <row r="49" spans="3:17" x14ac:dyDescent="0.2">
      <c r="C49" s="203"/>
      <c r="D49" s="203"/>
      <c r="E49" s="203"/>
      <c r="F49" s="203"/>
      <c r="G49" s="532"/>
      <c r="H49" s="532"/>
      <c r="I49" s="532"/>
      <c r="J49" s="532"/>
      <c r="K49" s="532"/>
      <c r="L49" s="532"/>
      <c r="M49" s="532"/>
      <c r="N49" s="1037" t="s">
        <v>90</v>
      </c>
      <c r="O49" s="1037"/>
      <c r="P49" s="1037"/>
      <c r="Q49" s="1037"/>
    </row>
    <row r="50" spans="3:17" x14ac:dyDescent="0.2">
      <c r="C50" s="203" t="s">
        <v>12</v>
      </c>
      <c r="D50" s="532"/>
      <c r="E50" s="203"/>
      <c r="F50" s="203"/>
      <c r="G50" s="532"/>
      <c r="H50" s="532"/>
      <c r="I50" s="532"/>
      <c r="J50" s="532"/>
      <c r="K50" s="532"/>
      <c r="L50" s="532"/>
      <c r="M50" s="532"/>
      <c r="N50" s="1055" t="s">
        <v>87</v>
      </c>
      <c r="O50" s="1055"/>
      <c r="P50" s="1055"/>
      <c r="Q50" s="208"/>
    </row>
    <row r="51" spans="3:17" x14ac:dyDescent="0.2"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</row>
    <row r="52" spans="3:17" x14ac:dyDescent="0.2"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</row>
    <row r="53" spans="3:17" x14ac:dyDescent="0.2"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</row>
    <row r="54" spans="3:17" x14ac:dyDescent="0.2"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</row>
    <row r="55" spans="3:17" x14ac:dyDescent="0.2"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</row>
    <row r="56" spans="3:17" x14ac:dyDescent="0.2"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</row>
    <row r="57" spans="3:17" x14ac:dyDescent="0.2"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</row>
    <row r="58" spans="3:17" x14ac:dyDescent="0.2"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</row>
    <row r="59" spans="3:17" x14ac:dyDescent="0.2"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</row>
  </sheetData>
  <mergeCells count="16">
    <mergeCell ref="A42:B42"/>
    <mergeCell ref="N47:Q47"/>
    <mergeCell ref="N48:Q48"/>
    <mergeCell ref="N49:Q49"/>
    <mergeCell ref="N50:P50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J24"/>
  <sheetViews>
    <sheetView topLeftCell="A5" workbookViewId="0">
      <selection activeCell="J20" sqref="J20"/>
    </sheetView>
  </sheetViews>
  <sheetFormatPr defaultRowHeight="15" x14ac:dyDescent="0.25"/>
  <cols>
    <col min="1" max="1" width="8.28515625" style="476" customWidth="1"/>
    <col min="2" max="2" width="23.5703125" style="476" customWidth="1"/>
    <col min="3" max="3" width="29.42578125" style="476" bestFit="1" customWidth="1"/>
    <col min="4" max="4" width="12.5703125" style="476" customWidth="1"/>
    <col min="5" max="5" width="13" style="476" customWidth="1"/>
    <col min="6" max="6" width="14.7109375" style="476" customWidth="1"/>
    <col min="7" max="7" width="13.5703125" style="476" customWidth="1"/>
    <col min="8" max="8" width="19.28515625" style="476" customWidth="1"/>
    <col min="9" max="16384" width="9.140625" style="476"/>
  </cols>
  <sheetData>
    <row r="1" spans="1:8" ht="18" x14ac:dyDescent="0.35">
      <c r="A1" s="1069" t="s">
        <v>0</v>
      </c>
      <c r="B1" s="1069"/>
      <c r="C1" s="1069"/>
      <c r="D1" s="1069"/>
      <c r="E1" s="1069"/>
      <c r="F1" s="1069"/>
      <c r="G1" s="1069"/>
      <c r="H1" s="475" t="s">
        <v>521</v>
      </c>
    </row>
    <row r="2" spans="1:8" ht="21" x14ac:dyDescent="0.35">
      <c r="A2" s="1070" t="s">
        <v>745</v>
      </c>
      <c r="B2" s="1070"/>
      <c r="C2" s="1070"/>
      <c r="D2" s="1070"/>
      <c r="E2" s="1070"/>
      <c r="F2" s="1070"/>
      <c r="G2" s="1070"/>
      <c r="H2" s="540"/>
    </row>
    <row r="3" spans="1:8" ht="15.75" x14ac:dyDescent="0.3">
      <c r="A3" s="541"/>
      <c r="B3" s="541"/>
      <c r="C3" s="541"/>
      <c r="D3" s="541"/>
      <c r="E3" s="541"/>
      <c r="F3" s="541"/>
      <c r="G3" s="541"/>
      <c r="H3" s="540"/>
    </row>
    <row r="4" spans="1:8" ht="18" x14ac:dyDescent="0.35">
      <c r="A4" s="1069" t="s">
        <v>520</v>
      </c>
      <c r="B4" s="1069"/>
      <c r="C4" s="1069"/>
      <c r="D4" s="1069"/>
      <c r="E4" s="1069"/>
      <c r="F4" s="1069"/>
      <c r="G4" s="1069"/>
      <c r="H4" s="540"/>
    </row>
    <row r="5" spans="1:8" ht="15.75" x14ac:dyDescent="0.3">
      <c r="A5" s="477" t="s">
        <v>259</v>
      </c>
      <c r="B5" s="477"/>
      <c r="C5" s="477"/>
      <c r="D5" s="477"/>
      <c r="E5" s="477"/>
      <c r="F5" s="477"/>
      <c r="G5" s="1071" t="s">
        <v>1085</v>
      </c>
      <c r="H5" s="1071"/>
    </row>
    <row r="6" spans="1:8" ht="21.75" customHeight="1" x14ac:dyDescent="0.25">
      <c r="A6" s="1072" t="s">
        <v>2</v>
      </c>
      <c r="B6" s="1072" t="s">
        <v>500</v>
      </c>
      <c r="C6" s="1073" t="s">
        <v>40</v>
      </c>
      <c r="D6" s="1073" t="s">
        <v>505</v>
      </c>
      <c r="E6" s="1073"/>
      <c r="F6" s="1073" t="s">
        <v>506</v>
      </c>
      <c r="G6" s="1073"/>
      <c r="H6" s="1072" t="s">
        <v>231</v>
      </c>
    </row>
    <row r="7" spans="1:8" ht="25.5" customHeight="1" x14ac:dyDescent="0.25">
      <c r="A7" s="1072"/>
      <c r="B7" s="1072"/>
      <c r="C7" s="1073"/>
      <c r="D7" s="533" t="s">
        <v>501</v>
      </c>
      <c r="E7" s="533" t="s">
        <v>502</v>
      </c>
      <c r="F7" s="478" t="s">
        <v>503</v>
      </c>
      <c r="G7" s="533" t="s">
        <v>504</v>
      </c>
      <c r="H7" s="1072"/>
    </row>
    <row r="8" spans="1:8" x14ac:dyDescent="0.25">
      <c r="A8" s="479" t="s">
        <v>266</v>
      </c>
      <c r="B8" s="479" t="s">
        <v>267</v>
      </c>
      <c r="C8" s="479" t="s">
        <v>268</v>
      </c>
      <c r="D8" s="479" t="s">
        <v>269</v>
      </c>
      <c r="E8" s="479" t="s">
        <v>270</v>
      </c>
      <c r="F8" s="479" t="s">
        <v>271</v>
      </c>
      <c r="G8" s="479" t="s">
        <v>272</v>
      </c>
      <c r="H8" s="479">
        <v>8</v>
      </c>
    </row>
    <row r="9" spans="1:8" ht="15.75" customHeight="1" x14ac:dyDescent="0.25">
      <c r="A9" s="479">
        <v>1</v>
      </c>
      <c r="B9" s="542" t="s">
        <v>1034</v>
      </c>
      <c r="C9" s="542" t="s">
        <v>1008</v>
      </c>
      <c r="D9" s="543">
        <v>219</v>
      </c>
      <c r="E9" s="543">
        <v>219</v>
      </c>
      <c r="F9" s="543">
        <v>219</v>
      </c>
      <c r="G9" s="543">
        <v>0</v>
      </c>
      <c r="H9" s="1066" t="s">
        <v>1109</v>
      </c>
    </row>
    <row r="10" spans="1:8" ht="15" customHeight="1" x14ac:dyDescent="0.25">
      <c r="A10" s="479">
        <v>2</v>
      </c>
      <c r="B10" s="542" t="s">
        <v>1035</v>
      </c>
      <c r="C10" s="542" t="s">
        <v>1009</v>
      </c>
      <c r="D10" s="543">
        <v>12</v>
      </c>
      <c r="E10" s="543">
        <v>12</v>
      </c>
      <c r="F10" s="543">
        <v>12</v>
      </c>
      <c r="G10" s="543">
        <v>0</v>
      </c>
      <c r="H10" s="1067"/>
    </row>
    <row r="11" spans="1:8" ht="15" customHeight="1" x14ac:dyDescent="0.25">
      <c r="A11" s="479">
        <v>3</v>
      </c>
      <c r="B11" s="542" t="s">
        <v>1036</v>
      </c>
      <c r="C11" s="542" t="s">
        <v>1013</v>
      </c>
      <c r="D11" s="543">
        <v>40</v>
      </c>
      <c r="E11" s="543">
        <v>40</v>
      </c>
      <c r="F11" s="543">
        <v>40</v>
      </c>
      <c r="G11" s="543">
        <v>0</v>
      </c>
      <c r="H11" s="1067"/>
    </row>
    <row r="12" spans="1:8" ht="15" customHeight="1" x14ac:dyDescent="0.25">
      <c r="A12" s="479">
        <v>4</v>
      </c>
      <c r="B12" s="542" t="s">
        <v>1037</v>
      </c>
      <c r="C12" s="547" t="s">
        <v>970</v>
      </c>
      <c r="D12" s="543">
        <v>13</v>
      </c>
      <c r="E12" s="543">
        <v>13</v>
      </c>
      <c r="F12" s="543">
        <v>13</v>
      </c>
      <c r="G12" s="543">
        <v>0</v>
      </c>
      <c r="H12" s="1067"/>
    </row>
    <row r="13" spans="1:8" ht="81.75" customHeight="1" x14ac:dyDescent="0.25">
      <c r="A13" s="479">
        <v>5</v>
      </c>
      <c r="B13" s="542" t="s">
        <v>1038</v>
      </c>
      <c r="C13" s="542" t="s">
        <v>916</v>
      </c>
      <c r="D13" s="543">
        <v>28</v>
      </c>
      <c r="E13" s="543">
        <v>28</v>
      </c>
      <c r="F13" s="543">
        <v>28</v>
      </c>
      <c r="G13" s="543">
        <v>0</v>
      </c>
      <c r="H13" s="1067"/>
    </row>
    <row r="14" spans="1:8" x14ac:dyDescent="0.25">
      <c r="A14" s="479">
        <v>6</v>
      </c>
      <c r="B14" s="548" t="s">
        <v>919</v>
      </c>
      <c r="C14" s="542" t="s">
        <v>919</v>
      </c>
      <c r="D14" s="543">
        <v>14</v>
      </c>
      <c r="E14" s="543">
        <v>14</v>
      </c>
      <c r="F14" s="543">
        <v>14</v>
      </c>
      <c r="G14" s="543">
        <v>0</v>
      </c>
      <c r="H14" s="1067"/>
    </row>
    <row r="15" spans="1:8" x14ac:dyDescent="0.25">
      <c r="A15" s="479">
        <v>7</v>
      </c>
      <c r="B15" s="548" t="s">
        <v>1039</v>
      </c>
      <c r="C15" s="542" t="s">
        <v>918</v>
      </c>
      <c r="D15" s="543">
        <v>17</v>
      </c>
      <c r="E15" s="543">
        <v>17</v>
      </c>
      <c r="F15" s="543">
        <v>17</v>
      </c>
      <c r="G15" s="543">
        <v>0</v>
      </c>
      <c r="H15" s="1067"/>
    </row>
    <row r="16" spans="1:8" ht="15" customHeight="1" x14ac:dyDescent="0.25">
      <c r="A16" s="479">
        <v>8</v>
      </c>
      <c r="B16" s="542" t="s">
        <v>1040</v>
      </c>
      <c r="C16" s="542" t="s">
        <v>920</v>
      </c>
      <c r="D16" s="543">
        <v>4</v>
      </c>
      <c r="E16" s="543">
        <v>4</v>
      </c>
      <c r="F16" s="543">
        <v>4</v>
      </c>
      <c r="G16" s="543">
        <v>0</v>
      </c>
      <c r="H16" s="1067"/>
    </row>
    <row r="17" spans="1:10" ht="15" customHeight="1" x14ac:dyDescent="0.25">
      <c r="A17" s="479">
        <v>9</v>
      </c>
      <c r="B17" s="542" t="s">
        <v>1034</v>
      </c>
      <c r="C17" s="546" t="s">
        <v>923</v>
      </c>
      <c r="D17" s="543">
        <v>37</v>
      </c>
      <c r="E17" s="543">
        <v>37</v>
      </c>
      <c r="F17" s="543">
        <v>37</v>
      </c>
      <c r="G17" s="543"/>
      <c r="H17" s="1067"/>
    </row>
    <row r="18" spans="1:10" ht="15" customHeight="1" x14ac:dyDescent="0.25">
      <c r="A18" s="479">
        <v>10</v>
      </c>
      <c r="B18" s="546" t="s">
        <v>1034</v>
      </c>
      <c r="C18" s="546" t="s">
        <v>1041</v>
      </c>
      <c r="D18" s="543">
        <v>219</v>
      </c>
      <c r="E18" s="543">
        <v>219</v>
      </c>
      <c r="F18" s="543">
        <v>219</v>
      </c>
      <c r="G18" s="543">
        <v>0</v>
      </c>
      <c r="H18" s="1067"/>
    </row>
    <row r="19" spans="1:10" ht="31.5" customHeight="1" x14ac:dyDescent="0.25">
      <c r="A19" s="479">
        <v>11</v>
      </c>
      <c r="B19" s="546" t="s">
        <v>1068</v>
      </c>
      <c r="C19" s="546" t="s">
        <v>1042</v>
      </c>
      <c r="D19" s="543">
        <v>11</v>
      </c>
      <c r="E19" s="543">
        <v>11</v>
      </c>
      <c r="F19" s="543">
        <v>11</v>
      </c>
      <c r="G19" s="543"/>
      <c r="H19" s="1068"/>
      <c r="J19" s="476">
        <f>11-33</f>
        <v>-22</v>
      </c>
    </row>
    <row r="20" spans="1:10" x14ac:dyDescent="0.25">
      <c r="A20" s="480" t="s">
        <v>19</v>
      </c>
      <c r="B20" s="539"/>
      <c r="C20" s="544"/>
      <c r="D20" s="543">
        <f>SUM(D9:D19)</f>
        <v>614</v>
      </c>
      <c r="E20" s="543">
        <f t="shared" ref="E20:G20" si="0">SUM(E9:E19)</f>
        <v>614</v>
      </c>
      <c r="F20" s="543">
        <f t="shared" si="0"/>
        <v>614</v>
      </c>
      <c r="G20" s="543">
        <f t="shared" si="0"/>
        <v>0</v>
      </c>
      <c r="H20" s="544"/>
    </row>
    <row r="23" spans="1:10" x14ac:dyDescent="0.25">
      <c r="A23" s="481"/>
      <c r="B23" s="481"/>
    </row>
    <row r="24" spans="1:10" x14ac:dyDescent="0.25">
      <c r="A24" s="481"/>
      <c r="B24" s="481"/>
    </row>
  </sheetData>
  <mergeCells count="11">
    <mergeCell ref="H9:H19"/>
    <mergeCell ref="A1:G1"/>
    <mergeCell ref="A2:G2"/>
    <mergeCell ref="A4:G4"/>
    <mergeCell ref="G5:H5"/>
    <mergeCell ref="A6:A7"/>
    <mergeCell ref="B6:B7"/>
    <mergeCell ref="C6:C7"/>
    <mergeCell ref="D6:E6"/>
    <mergeCell ref="F6:G6"/>
    <mergeCell ref="H6:H7"/>
  </mergeCells>
  <pageMargins left="0.33" right="0.23" top="0.75" bottom="0.75" header="0.3" footer="0.3"/>
  <pageSetup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  <pageSetUpPr fitToPage="1"/>
  </sheetPr>
  <dimension ref="A1:N48"/>
  <sheetViews>
    <sheetView topLeftCell="A32" zoomScale="115" zoomScaleNormal="115" zoomScaleSheetLayoutView="84" workbookViewId="0">
      <selection activeCell="F51" sqref="F51"/>
    </sheetView>
  </sheetViews>
  <sheetFormatPr defaultRowHeight="12.75" x14ac:dyDescent="0.2"/>
  <cols>
    <col min="1" max="1" width="6.42578125" customWidth="1"/>
    <col min="2" max="2" width="21.5703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238" t="s">
        <v>523</v>
      </c>
    </row>
    <row r="2" spans="1:12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2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2" ht="18" x14ac:dyDescent="0.35">
      <c r="A4" s="928" t="s">
        <v>522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</row>
    <row r="5" spans="1:12" ht="15" x14ac:dyDescent="0.3">
      <c r="A5" s="197" t="s">
        <v>1001</v>
      </c>
      <c r="B5" s="197"/>
      <c r="C5" s="197"/>
      <c r="D5" s="197"/>
      <c r="E5" s="197"/>
      <c r="F5" s="197"/>
      <c r="G5" s="197"/>
      <c r="H5" s="197"/>
      <c r="I5" s="197"/>
      <c r="J5" s="1074" t="s">
        <v>1085</v>
      </c>
      <c r="K5" s="1074"/>
      <c r="L5" s="1074"/>
    </row>
    <row r="6" spans="1:12" ht="21.75" customHeight="1" x14ac:dyDescent="0.2">
      <c r="A6" s="1032" t="s">
        <v>2</v>
      </c>
      <c r="B6" s="1032" t="s">
        <v>40</v>
      </c>
      <c r="C6" s="964" t="s">
        <v>465</v>
      </c>
      <c r="D6" s="965"/>
      <c r="E6" s="966"/>
      <c r="F6" s="964" t="s">
        <v>471</v>
      </c>
      <c r="G6" s="965"/>
      <c r="H6" s="965"/>
      <c r="I6" s="966"/>
      <c r="J6" s="939" t="s">
        <v>473</v>
      </c>
      <c r="K6" s="939"/>
      <c r="L6" s="939"/>
    </row>
    <row r="7" spans="1:12" ht="29.25" customHeight="1" x14ac:dyDescent="0.2">
      <c r="A7" s="1033"/>
      <c r="B7" s="1033"/>
      <c r="C7" s="231" t="s">
        <v>221</v>
      </c>
      <c r="D7" s="231" t="s">
        <v>467</v>
      </c>
      <c r="E7" s="231" t="s">
        <v>472</v>
      </c>
      <c r="F7" s="231" t="s">
        <v>221</v>
      </c>
      <c r="G7" s="231" t="s">
        <v>466</v>
      </c>
      <c r="H7" s="231" t="s">
        <v>468</v>
      </c>
      <c r="I7" s="231" t="s">
        <v>472</v>
      </c>
      <c r="J7" s="5" t="s">
        <v>469</v>
      </c>
      <c r="K7" s="5" t="s">
        <v>470</v>
      </c>
      <c r="L7" s="231" t="s">
        <v>472</v>
      </c>
    </row>
    <row r="8" spans="1:12" ht="15" x14ac:dyDescent="0.2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  <c r="I8" s="200" t="s">
        <v>291</v>
      </c>
      <c r="J8" s="200" t="s">
        <v>292</v>
      </c>
      <c r="K8" s="200" t="s">
        <v>293</v>
      </c>
      <c r="L8" s="200" t="s">
        <v>321</v>
      </c>
    </row>
    <row r="9" spans="1:12" ht="15.75" x14ac:dyDescent="0.2">
      <c r="A9" s="653">
        <v>1</v>
      </c>
      <c r="B9" s="654" t="s">
        <v>950</v>
      </c>
      <c r="C9" s="655">
        <v>1251</v>
      </c>
      <c r="D9" s="655">
        <v>183250</v>
      </c>
      <c r="E9" s="655">
        <v>3022113</v>
      </c>
      <c r="F9" s="655">
        <v>90</v>
      </c>
      <c r="G9" s="655">
        <v>40525</v>
      </c>
      <c r="H9" s="656">
        <v>0</v>
      </c>
      <c r="I9" s="655">
        <v>504580</v>
      </c>
      <c r="J9" s="655">
        <v>0</v>
      </c>
      <c r="K9" s="655">
        <v>0</v>
      </c>
      <c r="L9" s="655">
        <v>0</v>
      </c>
    </row>
    <row r="10" spans="1:12" ht="15.75" x14ac:dyDescent="0.2">
      <c r="A10" s="653">
        <v>2</v>
      </c>
      <c r="B10" s="654" t="s">
        <v>951</v>
      </c>
      <c r="C10" s="655">
        <v>836</v>
      </c>
      <c r="D10" s="655">
        <v>907355</v>
      </c>
      <c r="E10" s="655">
        <v>6619950</v>
      </c>
      <c r="F10" s="655">
        <v>0</v>
      </c>
      <c r="G10" s="655">
        <v>0</v>
      </c>
      <c r="H10" s="656">
        <v>0</v>
      </c>
      <c r="I10" s="655">
        <v>0</v>
      </c>
      <c r="J10" s="655">
        <v>0</v>
      </c>
      <c r="K10" s="655">
        <v>0</v>
      </c>
      <c r="L10" s="655">
        <v>0</v>
      </c>
    </row>
    <row r="11" spans="1:12" ht="15.75" x14ac:dyDescent="0.2">
      <c r="A11" s="653">
        <v>3</v>
      </c>
      <c r="B11" s="654" t="s">
        <v>952</v>
      </c>
      <c r="C11" s="655">
        <v>1091</v>
      </c>
      <c r="D11" s="655">
        <v>456682</v>
      </c>
      <c r="E11" s="655">
        <v>2525235</v>
      </c>
      <c r="F11" s="655">
        <v>0</v>
      </c>
      <c r="G11" s="655">
        <v>0</v>
      </c>
      <c r="H11" s="656">
        <v>0</v>
      </c>
      <c r="I11" s="655">
        <v>0</v>
      </c>
      <c r="J11" s="655">
        <v>0</v>
      </c>
      <c r="K11" s="655">
        <v>0</v>
      </c>
      <c r="L11" s="655">
        <v>0</v>
      </c>
    </row>
    <row r="12" spans="1:12" ht="15.75" x14ac:dyDescent="0.2">
      <c r="A12" s="653">
        <v>4</v>
      </c>
      <c r="B12" s="654" t="s">
        <v>953</v>
      </c>
      <c r="C12" s="655">
        <v>1274</v>
      </c>
      <c r="D12" s="655">
        <v>112179</v>
      </c>
      <c r="E12" s="655">
        <v>820177</v>
      </c>
      <c r="F12" s="655">
        <v>0</v>
      </c>
      <c r="G12" s="655">
        <v>0</v>
      </c>
      <c r="H12" s="656">
        <v>0</v>
      </c>
      <c r="I12" s="655">
        <v>0</v>
      </c>
      <c r="J12" s="655">
        <v>0</v>
      </c>
      <c r="K12" s="655">
        <v>0</v>
      </c>
      <c r="L12" s="655">
        <v>0</v>
      </c>
    </row>
    <row r="13" spans="1:12" ht="51" x14ac:dyDescent="0.2">
      <c r="A13" s="653">
        <v>5</v>
      </c>
      <c r="B13" s="654" t="s">
        <v>954</v>
      </c>
      <c r="C13" s="655">
        <v>2671</v>
      </c>
      <c r="D13" s="655">
        <v>1398766</v>
      </c>
      <c r="E13" s="655">
        <v>20532633</v>
      </c>
      <c r="F13" s="655">
        <v>2671</v>
      </c>
      <c r="G13" s="655">
        <v>1678924</v>
      </c>
      <c r="H13" s="560" t="s">
        <v>1053</v>
      </c>
      <c r="I13" s="655">
        <v>9253262</v>
      </c>
      <c r="J13" s="559" t="s">
        <v>1054</v>
      </c>
      <c r="K13" s="655">
        <v>0</v>
      </c>
      <c r="L13" s="655">
        <v>0</v>
      </c>
    </row>
    <row r="14" spans="1:12" ht="15.75" x14ac:dyDescent="0.2">
      <c r="A14" s="653">
        <v>6</v>
      </c>
      <c r="B14" s="654" t="s">
        <v>955</v>
      </c>
      <c r="C14" s="655">
        <v>953</v>
      </c>
      <c r="D14" s="655">
        <v>183684</v>
      </c>
      <c r="E14" s="655">
        <v>1018420</v>
      </c>
      <c r="F14" s="655">
        <v>0</v>
      </c>
      <c r="G14" s="655">
        <v>0</v>
      </c>
      <c r="H14" s="656">
        <v>0</v>
      </c>
      <c r="I14" s="655">
        <v>0</v>
      </c>
      <c r="J14" s="655">
        <v>0</v>
      </c>
      <c r="K14" s="655">
        <v>0</v>
      </c>
      <c r="L14" s="655">
        <v>0</v>
      </c>
    </row>
    <row r="15" spans="1:12" ht="15.75" x14ac:dyDescent="0.2">
      <c r="A15" s="653">
        <v>7</v>
      </c>
      <c r="B15" s="654" t="s">
        <v>956</v>
      </c>
      <c r="C15" s="655">
        <v>1101</v>
      </c>
      <c r="D15" s="655">
        <v>558781</v>
      </c>
      <c r="E15" s="655">
        <v>3314640</v>
      </c>
      <c r="F15" s="655">
        <v>0</v>
      </c>
      <c r="G15" s="655">
        <v>0</v>
      </c>
      <c r="H15" s="657">
        <v>0</v>
      </c>
      <c r="I15" s="655">
        <v>0</v>
      </c>
      <c r="J15" s="655">
        <v>0</v>
      </c>
      <c r="K15" s="655">
        <v>0</v>
      </c>
      <c r="L15" s="655">
        <v>0</v>
      </c>
    </row>
    <row r="16" spans="1:12" ht="15.75" x14ac:dyDescent="0.2">
      <c r="A16" s="653">
        <v>8</v>
      </c>
      <c r="B16" s="654" t="s">
        <v>957</v>
      </c>
      <c r="C16" s="655">
        <v>252</v>
      </c>
      <c r="D16" s="655">
        <v>119330</v>
      </c>
      <c r="E16" s="655">
        <v>761590</v>
      </c>
      <c r="F16" s="655">
        <v>0</v>
      </c>
      <c r="G16" s="655">
        <v>0</v>
      </c>
      <c r="H16" s="658">
        <v>0</v>
      </c>
      <c r="I16" s="655">
        <v>0</v>
      </c>
      <c r="J16" s="655">
        <v>0</v>
      </c>
      <c r="K16" s="655">
        <v>0</v>
      </c>
      <c r="L16" s="655">
        <v>0</v>
      </c>
    </row>
    <row r="17" spans="1:14" ht="15.75" x14ac:dyDescent="0.2">
      <c r="A17" s="653">
        <v>9</v>
      </c>
      <c r="B17" s="654" t="s">
        <v>958</v>
      </c>
      <c r="C17" s="655">
        <v>1306</v>
      </c>
      <c r="D17" s="655">
        <v>551123</v>
      </c>
      <c r="E17" s="655">
        <v>7220450</v>
      </c>
      <c r="F17" s="655">
        <v>45</v>
      </c>
      <c r="G17" s="655">
        <v>28546</v>
      </c>
      <c r="H17" s="658">
        <v>0</v>
      </c>
      <c r="I17" s="655">
        <v>165789</v>
      </c>
      <c r="J17" s="655">
        <v>0</v>
      </c>
      <c r="K17" s="655">
        <v>0</v>
      </c>
      <c r="L17" s="655">
        <v>0</v>
      </c>
    </row>
    <row r="18" spans="1:14" ht="15.75" x14ac:dyDescent="0.2">
      <c r="A18" s="653">
        <v>10</v>
      </c>
      <c r="B18" s="654" t="s">
        <v>959</v>
      </c>
      <c r="C18" s="655">
        <v>1722</v>
      </c>
      <c r="D18" s="655">
        <v>4367</v>
      </c>
      <c r="E18" s="655">
        <v>43499</v>
      </c>
      <c r="F18" s="655">
        <v>14</v>
      </c>
      <c r="G18" s="655">
        <v>3667</v>
      </c>
      <c r="H18" s="658" t="s">
        <v>1055</v>
      </c>
      <c r="I18" s="655">
        <v>32723</v>
      </c>
      <c r="J18" s="655">
        <v>16</v>
      </c>
      <c r="K18" s="655">
        <v>0</v>
      </c>
      <c r="L18" s="655">
        <v>12800</v>
      </c>
      <c r="N18" t="s">
        <v>11</v>
      </c>
    </row>
    <row r="19" spans="1:14" ht="15.75" x14ac:dyDescent="0.2">
      <c r="A19" s="653">
        <v>11</v>
      </c>
      <c r="B19" s="654" t="s">
        <v>960</v>
      </c>
      <c r="C19" s="655">
        <v>515</v>
      </c>
      <c r="D19" s="655">
        <v>5632</v>
      </c>
      <c r="E19" s="655">
        <v>35264</v>
      </c>
      <c r="F19" s="655">
        <v>0</v>
      </c>
      <c r="G19" s="655">
        <v>0</v>
      </c>
      <c r="H19" s="658">
        <v>0</v>
      </c>
      <c r="I19" s="655">
        <v>0</v>
      </c>
      <c r="J19" s="655">
        <v>0</v>
      </c>
      <c r="K19" s="655">
        <v>0</v>
      </c>
      <c r="L19" s="655">
        <v>0</v>
      </c>
    </row>
    <row r="20" spans="1:14" ht="15.75" x14ac:dyDescent="0.2">
      <c r="A20" s="653">
        <v>12</v>
      </c>
      <c r="B20" s="659" t="s">
        <v>961</v>
      </c>
      <c r="C20" s="655">
        <v>648</v>
      </c>
      <c r="D20" s="655">
        <v>230813</v>
      </c>
      <c r="E20" s="655">
        <v>1905056</v>
      </c>
      <c r="F20" s="655">
        <v>0</v>
      </c>
      <c r="G20" s="655">
        <v>0</v>
      </c>
      <c r="H20" s="658">
        <v>0</v>
      </c>
      <c r="I20" s="655">
        <v>0</v>
      </c>
      <c r="J20" s="655">
        <v>0</v>
      </c>
      <c r="K20" s="655">
        <v>0</v>
      </c>
      <c r="L20" s="655">
        <v>0</v>
      </c>
    </row>
    <row r="21" spans="1:14" ht="15.75" x14ac:dyDescent="0.2">
      <c r="A21" s="653">
        <v>13</v>
      </c>
      <c r="B21" s="654" t="s">
        <v>962</v>
      </c>
      <c r="C21" s="655">
        <v>679</v>
      </c>
      <c r="D21" s="655">
        <v>20455</v>
      </c>
      <c r="E21" s="655">
        <v>185482</v>
      </c>
      <c r="F21" s="655">
        <v>0</v>
      </c>
      <c r="G21" s="655">
        <v>0</v>
      </c>
      <c r="H21" s="658">
        <v>0</v>
      </c>
      <c r="I21" s="655">
        <v>0</v>
      </c>
      <c r="J21" s="655">
        <v>0</v>
      </c>
      <c r="K21" s="655">
        <v>0</v>
      </c>
      <c r="L21" s="655">
        <v>0</v>
      </c>
    </row>
    <row r="22" spans="1:14" ht="15.75" x14ac:dyDescent="0.2">
      <c r="A22" s="653">
        <v>14</v>
      </c>
      <c r="B22" s="654" t="s">
        <v>963</v>
      </c>
      <c r="C22" s="655">
        <v>572</v>
      </c>
      <c r="D22" s="655">
        <v>59256</v>
      </c>
      <c r="E22" s="655">
        <v>852677</v>
      </c>
      <c r="F22" s="655">
        <v>0</v>
      </c>
      <c r="G22" s="655">
        <v>0</v>
      </c>
      <c r="H22" s="658">
        <v>0</v>
      </c>
      <c r="I22" s="655">
        <v>0</v>
      </c>
      <c r="J22" s="655">
        <v>0</v>
      </c>
      <c r="K22" s="655">
        <v>0</v>
      </c>
      <c r="L22" s="655">
        <v>0</v>
      </c>
    </row>
    <row r="23" spans="1:14" ht="15.75" x14ac:dyDescent="0.2">
      <c r="A23" s="653">
        <v>15</v>
      </c>
      <c r="B23" s="654" t="s">
        <v>964</v>
      </c>
      <c r="C23" s="655">
        <v>785</v>
      </c>
      <c r="D23" s="655">
        <v>858923</v>
      </c>
      <c r="E23" s="655">
        <v>5523125</v>
      </c>
      <c r="F23" s="655">
        <v>0</v>
      </c>
      <c r="G23" s="655">
        <v>0</v>
      </c>
      <c r="H23" s="658">
        <v>0</v>
      </c>
      <c r="I23" s="655">
        <v>0</v>
      </c>
      <c r="J23" s="655">
        <v>0</v>
      </c>
      <c r="K23" s="655">
        <v>0</v>
      </c>
      <c r="L23" s="655">
        <v>0</v>
      </c>
    </row>
    <row r="24" spans="1:14" ht="15.75" x14ac:dyDescent="0.2">
      <c r="A24" s="653">
        <v>16</v>
      </c>
      <c r="B24" s="654" t="s">
        <v>965</v>
      </c>
      <c r="C24" s="655">
        <v>822</v>
      </c>
      <c r="D24" s="655">
        <v>139046</v>
      </c>
      <c r="E24" s="655">
        <v>1750570</v>
      </c>
      <c r="F24" s="655" t="s">
        <v>948</v>
      </c>
      <c r="G24" s="655" t="s">
        <v>948</v>
      </c>
      <c r="H24" s="658">
        <v>0</v>
      </c>
      <c r="I24" s="655" t="s">
        <v>948</v>
      </c>
      <c r="J24" s="655" t="s">
        <v>948</v>
      </c>
      <c r="K24" s="655" t="s">
        <v>948</v>
      </c>
      <c r="L24" s="655" t="s">
        <v>948</v>
      </c>
    </row>
    <row r="25" spans="1:14" ht="15.75" x14ac:dyDescent="0.2">
      <c r="A25" s="653">
        <v>17</v>
      </c>
      <c r="B25" s="654" t="s">
        <v>967</v>
      </c>
      <c r="C25" s="655">
        <v>1445</v>
      </c>
      <c r="D25" s="655">
        <v>191256</v>
      </c>
      <c r="E25" s="655">
        <v>2031198</v>
      </c>
      <c r="F25" s="655">
        <v>0</v>
      </c>
      <c r="G25" s="655">
        <v>0</v>
      </c>
      <c r="H25" s="658">
        <v>0</v>
      </c>
      <c r="I25" s="655">
        <v>0</v>
      </c>
      <c r="J25" s="655">
        <v>0</v>
      </c>
      <c r="K25" s="655">
        <v>0</v>
      </c>
      <c r="L25" s="655">
        <v>0</v>
      </c>
    </row>
    <row r="26" spans="1:14" ht="15.75" x14ac:dyDescent="0.2">
      <c r="A26" s="653">
        <v>18</v>
      </c>
      <c r="B26" s="654" t="s">
        <v>993</v>
      </c>
      <c r="C26" s="655">
        <v>1892</v>
      </c>
      <c r="D26" s="655">
        <v>652</v>
      </c>
      <c r="E26" s="655">
        <v>9571</v>
      </c>
      <c r="F26" s="655">
        <v>0</v>
      </c>
      <c r="G26" s="655">
        <v>0</v>
      </c>
      <c r="H26" s="658">
        <v>0</v>
      </c>
      <c r="I26" s="655">
        <v>0</v>
      </c>
      <c r="J26" s="655">
        <v>0</v>
      </c>
      <c r="K26" s="655">
        <v>0</v>
      </c>
      <c r="L26" s="655">
        <v>0</v>
      </c>
    </row>
    <row r="27" spans="1:14" ht="15.75" x14ac:dyDescent="0.2">
      <c r="A27" s="653">
        <v>19</v>
      </c>
      <c r="B27" s="654" t="s">
        <v>968</v>
      </c>
      <c r="C27" s="655">
        <v>1144</v>
      </c>
      <c r="D27" s="655">
        <v>55486</v>
      </c>
      <c r="E27" s="655">
        <v>331648</v>
      </c>
      <c r="F27" s="655">
        <v>0</v>
      </c>
      <c r="G27" s="655">
        <v>0</v>
      </c>
      <c r="H27" s="658">
        <v>0</v>
      </c>
      <c r="I27" s="655">
        <v>0</v>
      </c>
      <c r="J27" s="655">
        <v>0</v>
      </c>
      <c r="K27" s="655">
        <v>0</v>
      </c>
      <c r="L27" s="655">
        <v>0</v>
      </c>
    </row>
    <row r="28" spans="1:14" ht="102" x14ac:dyDescent="0.2">
      <c r="A28" s="653">
        <v>20</v>
      </c>
      <c r="B28" s="654" t="s">
        <v>969</v>
      </c>
      <c r="C28" s="655">
        <v>1050</v>
      </c>
      <c r="D28" s="655">
        <v>445815</v>
      </c>
      <c r="E28" s="655">
        <v>5523107</v>
      </c>
      <c r="F28" s="655">
        <v>1051</v>
      </c>
      <c r="G28" s="655">
        <v>336153</v>
      </c>
      <c r="H28" s="559" t="s">
        <v>1056</v>
      </c>
      <c r="I28" s="655">
        <v>1703911</v>
      </c>
      <c r="J28" s="655">
        <v>0</v>
      </c>
      <c r="K28" s="655">
        <v>0</v>
      </c>
      <c r="L28" s="655">
        <v>0</v>
      </c>
    </row>
    <row r="29" spans="1:14" ht="15.75" x14ac:dyDescent="0.2">
      <c r="A29" s="653">
        <v>21</v>
      </c>
      <c r="B29" s="654" t="s">
        <v>970</v>
      </c>
      <c r="C29" s="655">
        <v>639</v>
      </c>
      <c r="D29" s="655">
        <v>186875</v>
      </c>
      <c r="E29" s="655">
        <v>946048</v>
      </c>
      <c r="F29" s="655">
        <v>0</v>
      </c>
      <c r="G29" s="655">
        <v>0</v>
      </c>
      <c r="H29" s="658">
        <v>0</v>
      </c>
      <c r="I29" s="655">
        <v>0</v>
      </c>
      <c r="J29" s="655">
        <v>0</v>
      </c>
      <c r="K29" s="655">
        <v>0</v>
      </c>
      <c r="L29" s="655">
        <v>0</v>
      </c>
    </row>
    <row r="30" spans="1:14" ht="15.75" x14ac:dyDescent="0.2">
      <c r="A30" s="653">
        <v>22</v>
      </c>
      <c r="B30" s="654" t="s">
        <v>971</v>
      </c>
      <c r="C30" s="655">
        <v>698</v>
      </c>
      <c r="D30" s="655">
        <v>4586</v>
      </c>
      <c r="E30" s="655">
        <v>62856</v>
      </c>
      <c r="F30" s="655">
        <v>177</v>
      </c>
      <c r="G30" s="655">
        <v>4586</v>
      </c>
      <c r="H30" s="658">
        <v>0</v>
      </c>
      <c r="I30" s="655">
        <v>61856</v>
      </c>
      <c r="J30" s="655">
        <v>0</v>
      </c>
      <c r="K30" s="655">
        <v>0</v>
      </c>
      <c r="L30" s="655">
        <v>0</v>
      </c>
    </row>
    <row r="31" spans="1:14" ht="51" x14ac:dyDescent="0.2">
      <c r="A31" s="653">
        <v>23</v>
      </c>
      <c r="B31" s="654" t="s">
        <v>972</v>
      </c>
      <c r="C31" s="655">
        <v>742</v>
      </c>
      <c r="D31" s="655">
        <v>65580</v>
      </c>
      <c r="E31" s="655">
        <v>929464</v>
      </c>
      <c r="F31" s="655">
        <v>856</v>
      </c>
      <c r="G31" s="655">
        <v>259274</v>
      </c>
      <c r="H31" s="559" t="s">
        <v>1053</v>
      </c>
      <c r="I31" s="655">
        <v>1119895</v>
      </c>
      <c r="J31" s="655">
        <v>0</v>
      </c>
      <c r="K31" s="655">
        <v>0</v>
      </c>
      <c r="L31" s="655">
        <v>0</v>
      </c>
    </row>
    <row r="32" spans="1:14" ht="15.75" x14ac:dyDescent="0.2">
      <c r="A32" s="653">
        <v>24</v>
      </c>
      <c r="B32" s="654" t="s">
        <v>973</v>
      </c>
      <c r="C32" s="655">
        <v>1493</v>
      </c>
      <c r="D32" s="655">
        <v>383</v>
      </c>
      <c r="E32" s="655">
        <v>6255</v>
      </c>
      <c r="F32" s="655">
        <v>1425</v>
      </c>
      <c r="G32" s="655">
        <v>4852</v>
      </c>
      <c r="H32" s="658">
        <v>0</v>
      </c>
      <c r="I32" s="655">
        <v>7431</v>
      </c>
      <c r="J32" s="655">
        <v>0</v>
      </c>
      <c r="K32" s="655">
        <v>0</v>
      </c>
      <c r="L32" s="655">
        <v>0</v>
      </c>
    </row>
    <row r="33" spans="1:13" ht="15.75" x14ac:dyDescent="0.2">
      <c r="A33" s="653">
        <v>25</v>
      </c>
      <c r="B33" s="654" t="s">
        <v>974</v>
      </c>
      <c r="C33" s="655">
        <v>876</v>
      </c>
      <c r="D33" s="655">
        <v>393456</v>
      </c>
      <c r="E33" s="655">
        <v>6061974</v>
      </c>
      <c r="F33" s="655">
        <v>0</v>
      </c>
      <c r="G33" s="655">
        <v>0</v>
      </c>
      <c r="H33" s="658">
        <v>0</v>
      </c>
      <c r="I33" s="655">
        <v>0</v>
      </c>
      <c r="J33" s="655">
        <v>0</v>
      </c>
      <c r="K33" s="655">
        <v>0</v>
      </c>
      <c r="L33" s="655">
        <v>0</v>
      </c>
    </row>
    <row r="34" spans="1:13" ht="15.75" x14ac:dyDescent="0.2">
      <c r="A34" s="653">
        <v>26</v>
      </c>
      <c r="B34" s="654" t="s">
        <v>975</v>
      </c>
      <c r="C34" s="655">
        <v>329</v>
      </c>
      <c r="D34" s="655">
        <v>48527</v>
      </c>
      <c r="E34" s="655">
        <v>657522</v>
      </c>
      <c r="F34" s="655">
        <v>0</v>
      </c>
      <c r="G34" s="655">
        <v>0</v>
      </c>
      <c r="H34" s="658">
        <v>0</v>
      </c>
      <c r="I34" s="655">
        <v>0</v>
      </c>
      <c r="J34" s="655">
        <v>0</v>
      </c>
      <c r="K34" s="655">
        <v>0</v>
      </c>
      <c r="L34" s="655">
        <v>0</v>
      </c>
    </row>
    <row r="35" spans="1:13" ht="15.75" x14ac:dyDescent="0.2">
      <c r="A35" s="653">
        <v>27</v>
      </c>
      <c r="B35" s="654" t="s">
        <v>976</v>
      </c>
      <c r="C35" s="655">
        <v>1050</v>
      </c>
      <c r="D35" s="655">
        <v>224935</v>
      </c>
      <c r="E35" s="655">
        <v>2077520</v>
      </c>
      <c r="F35" s="655">
        <v>0</v>
      </c>
      <c r="G35" s="655">
        <v>0</v>
      </c>
      <c r="H35" s="658">
        <v>0</v>
      </c>
      <c r="I35" s="655">
        <v>0</v>
      </c>
      <c r="J35" s="655">
        <v>0</v>
      </c>
      <c r="K35" s="655">
        <v>0</v>
      </c>
      <c r="L35" s="655">
        <v>0</v>
      </c>
    </row>
    <row r="36" spans="1:13" ht="15.75" x14ac:dyDescent="0.2">
      <c r="A36" s="653">
        <v>28</v>
      </c>
      <c r="B36" s="654" t="s">
        <v>977</v>
      </c>
      <c r="C36" s="655">
        <v>1390</v>
      </c>
      <c r="D36" s="655">
        <v>491760</v>
      </c>
      <c r="E36" s="655">
        <v>6147242</v>
      </c>
      <c r="F36" s="655">
        <v>0</v>
      </c>
      <c r="G36" s="655">
        <v>0</v>
      </c>
      <c r="H36" s="658">
        <v>0</v>
      </c>
      <c r="I36" s="655">
        <v>0</v>
      </c>
      <c r="J36" s="655">
        <v>0</v>
      </c>
      <c r="K36" s="655">
        <v>0</v>
      </c>
      <c r="L36" s="655">
        <v>0</v>
      </c>
    </row>
    <row r="37" spans="1:13" ht="15.75" x14ac:dyDescent="0.2">
      <c r="A37" s="653">
        <v>29</v>
      </c>
      <c r="B37" s="654" t="s">
        <v>978</v>
      </c>
      <c r="C37" s="655">
        <v>1404</v>
      </c>
      <c r="D37" s="655">
        <v>252124</v>
      </c>
      <c r="E37" s="655">
        <v>4043819</v>
      </c>
      <c r="F37" s="655">
        <v>0</v>
      </c>
      <c r="G37" s="655">
        <v>0</v>
      </c>
      <c r="H37" s="658">
        <v>0</v>
      </c>
      <c r="I37" s="655">
        <v>0</v>
      </c>
      <c r="J37" s="655">
        <v>0</v>
      </c>
      <c r="K37" s="655">
        <v>0</v>
      </c>
      <c r="L37" s="655">
        <v>0</v>
      </c>
    </row>
    <row r="38" spans="1:13" ht="15.75" x14ac:dyDescent="0.2">
      <c r="A38" s="653">
        <v>30</v>
      </c>
      <c r="B38" s="654" t="s">
        <v>979</v>
      </c>
      <c r="C38" s="655">
        <v>954</v>
      </c>
      <c r="D38" s="655">
        <v>269107</v>
      </c>
      <c r="E38" s="655">
        <v>3632021</v>
      </c>
      <c r="F38" s="655">
        <v>0</v>
      </c>
      <c r="G38" s="655">
        <v>0</v>
      </c>
      <c r="H38" s="658">
        <v>0</v>
      </c>
      <c r="I38" s="655">
        <v>0</v>
      </c>
      <c r="J38" s="655">
        <v>0</v>
      </c>
      <c r="K38" s="655">
        <v>0</v>
      </c>
      <c r="L38" s="655">
        <v>0</v>
      </c>
    </row>
    <row r="39" spans="1:13" ht="15.75" x14ac:dyDescent="0.2">
      <c r="A39" s="653">
        <v>31</v>
      </c>
      <c r="B39" s="654" t="s">
        <v>980</v>
      </c>
      <c r="C39" s="655">
        <v>819</v>
      </c>
      <c r="D39" s="655">
        <v>4713</v>
      </c>
      <c r="E39" s="655">
        <v>44867</v>
      </c>
      <c r="F39" s="655">
        <v>45</v>
      </c>
      <c r="G39" s="655">
        <v>3863</v>
      </c>
      <c r="H39" s="658">
        <v>0</v>
      </c>
      <c r="I39" s="655">
        <v>65804</v>
      </c>
      <c r="J39" s="655">
        <v>45</v>
      </c>
      <c r="K39" s="655">
        <v>0</v>
      </c>
      <c r="L39" s="655">
        <v>67500</v>
      </c>
    </row>
    <row r="40" spans="1:13" ht="15.75" x14ac:dyDescent="0.2">
      <c r="A40" s="653">
        <v>32</v>
      </c>
      <c r="B40" s="654" t="s">
        <v>981</v>
      </c>
      <c r="C40" s="655">
        <v>1393</v>
      </c>
      <c r="D40" s="655">
        <v>72494</v>
      </c>
      <c r="E40" s="655">
        <v>821641</v>
      </c>
      <c r="F40" s="655">
        <v>0</v>
      </c>
      <c r="G40" s="655">
        <v>0</v>
      </c>
      <c r="H40" s="658">
        <v>0</v>
      </c>
      <c r="I40" s="655">
        <v>0</v>
      </c>
      <c r="J40" s="655">
        <v>0</v>
      </c>
      <c r="K40" s="655">
        <v>0</v>
      </c>
      <c r="L40" s="655">
        <v>0</v>
      </c>
    </row>
    <row r="41" spans="1:13" ht="15.75" x14ac:dyDescent="0.2">
      <c r="A41" s="653">
        <v>33</v>
      </c>
      <c r="B41" s="654" t="s">
        <v>982</v>
      </c>
      <c r="C41" s="655">
        <v>992</v>
      </c>
      <c r="D41" s="655">
        <v>15325</v>
      </c>
      <c r="E41" s="655">
        <v>221296</v>
      </c>
      <c r="F41" s="655">
        <v>0</v>
      </c>
      <c r="G41" s="655">
        <v>0</v>
      </c>
      <c r="H41" s="658">
        <v>0</v>
      </c>
      <c r="I41" s="655">
        <v>0</v>
      </c>
      <c r="J41" s="655">
        <v>0</v>
      </c>
      <c r="K41" s="655">
        <v>0</v>
      </c>
      <c r="L41" s="655">
        <v>0</v>
      </c>
    </row>
    <row r="42" spans="1:13" x14ac:dyDescent="0.2">
      <c r="A42" s="1075" t="s">
        <v>19</v>
      </c>
      <c r="B42" s="1075"/>
      <c r="C42" s="655">
        <v>34788</v>
      </c>
      <c r="D42" s="655">
        <v>8512716</v>
      </c>
      <c r="E42" s="655">
        <f>SUM(E9:E41)</f>
        <v>89678930</v>
      </c>
      <c r="F42" s="655">
        <f t="shared" ref="F42:L42" si="0">SUM(F9:F41)</f>
        <v>6374</v>
      </c>
      <c r="G42" s="655">
        <f t="shared" si="0"/>
        <v>2360390</v>
      </c>
      <c r="H42" s="655">
        <f t="shared" si="0"/>
        <v>0</v>
      </c>
      <c r="I42" s="655">
        <f>SUM(I9:I41)</f>
        <v>12915251</v>
      </c>
      <c r="J42" s="655">
        <f t="shared" si="0"/>
        <v>61</v>
      </c>
      <c r="K42" s="655">
        <f t="shared" si="0"/>
        <v>0</v>
      </c>
      <c r="L42" s="655">
        <f t="shared" si="0"/>
        <v>80300</v>
      </c>
    </row>
    <row r="44" spans="1:13" x14ac:dyDescent="0.2">
      <c r="C44" s="786" t="s">
        <v>1144</v>
      </c>
    </row>
    <row r="45" spans="1:13" ht="12.75" customHeight="1" x14ac:dyDescent="0.2">
      <c r="A45" s="203"/>
      <c r="B45" s="203"/>
      <c r="C45" s="203"/>
      <c r="D45" s="203"/>
      <c r="E45" s="203">
        <f>E42/1000000</f>
        <v>89.678929999999994</v>
      </c>
      <c r="F45" s="203"/>
      <c r="K45" s="204" t="s">
        <v>13</v>
      </c>
      <c r="M45">
        <f>L42/10000</f>
        <v>8.0299999999999994</v>
      </c>
    </row>
    <row r="46" spans="1:13" ht="12.75" customHeight="1" x14ac:dyDescent="0.2">
      <c r="A46" s="203"/>
      <c r="B46" s="203"/>
      <c r="C46" s="203"/>
      <c r="D46" s="203"/>
      <c r="E46" s="203" t="s">
        <v>11</v>
      </c>
      <c r="F46" s="203"/>
      <c r="J46" s="1037" t="s">
        <v>14</v>
      </c>
      <c r="K46" s="1037"/>
      <c r="L46" s="1037"/>
    </row>
    <row r="47" spans="1:13" ht="12.75" customHeight="1" x14ac:dyDescent="0.2">
      <c r="A47" s="203"/>
      <c r="B47" s="203"/>
      <c r="C47" s="203"/>
      <c r="D47" s="787">
        <f>D42/100000</f>
        <v>85.127160000000003</v>
      </c>
      <c r="E47" s="787">
        <f>E42/100000</f>
        <v>896.78930000000003</v>
      </c>
      <c r="F47" s="203"/>
      <c r="G47">
        <f>G42/100000</f>
        <v>23.603899999999999</v>
      </c>
      <c r="I47" s="788">
        <f>I42/100000</f>
        <v>129.15251000000001</v>
      </c>
      <c r="J47" s="1037" t="s">
        <v>90</v>
      </c>
      <c r="K47" s="1037"/>
      <c r="L47" s="1037"/>
    </row>
    <row r="48" spans="1:13" x14ac:dyDescent="0.2">
      <c r="A48" s="203" t="s">
        <v>12</v>
      </c>
      <c r="F48" s="203"/>
      <c r="K48" s="205" t="s">
        <v>87</v>
      </c>
    </row>
  </sheetData>
  <sortState xmlns:xlrd2="http://schemas.microsoft.com/office/spreadsheetml/2017/richdata2" ref="A9:L41">
    <sortCondition ref="B9:B41"/>
  </sortState>
  <mergeCells count="12">
    <mergeCell ref="J47:L47"/>
    <mergeCell ref="A1:K1"/>
    <mergeCell ref="C6:E6"/>
    <mergeCell ref="F6:I6"/>
    <mergeCell ref="J6:L6"/>
    <mergeCell ref="J46:L46"/>
    <mergeCell ref="A6:A7"/>
    <mergeCell ref="B6:B7"/>
    <mergeCell ref="A2:K2"/>
    <mergeCell ref="A4:K4"/>
    <mergeCell ref="J5:L5"/>
    <mergeCell ref="A42:B42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  <pageSetUpPr fitToPage="1"/>
  </sheetPr>
  <dimension ref="A1:M42"/>
  <sheetViews>
    <sheetView topLeftCell="A13" zoomScaleSheetLayoutView="80" workbookViewId="0">
      <selection activeCell="J32" sqref="J32"/>
    </sheetView>
  </sheetViews>
  <sheetFormatPr defaultRowHeight="12.75" x14ac:dyDescent="0.2"/>
  <cols>
    <col min="1" max="1" width="7.7109375" customWidth="1"/>
    <col min="2" max="2" width="16.140625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7.42578125" customWidth="1"/>
    <col min="10" max="10" width="15.5703125" customWidth="1"/>
    <col min="11" max="11" width="15.85546875" customWidth="1"/>
  </cols>
  <sheetData>
    <row r="1" spans="1:11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296"/>
      <c r="J1" s="296"/>
      <c r="K1" s="238" t="s">
        <v>524</v>
      </c>
    </row>
    <row r="2" spans="1:11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195"/>
      <c r="J2" s="195"/>
    </row>
    <row r="3" spans="1:11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1" ht="18" x14ac:dyDescent="0.35">
      <c r="A4" s="928" t="s">
        <v>1091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</row>
    <row r="5" spans="1:11" ht="15" x14ac:dyDescent="0.3">
      <c r="A5" s="197" t="s">
        <v>259</v>
      </c>
      <c r="B5" s="197"/>
      <c r="C5" s="197"/>
      <c r="D5" s="197"/>
      <c r="E5" s="197"/>
      <c r="F5" s="197"/>
      <c r="G5" s="1074" t="s">
        <v>1093</v>
      </c>
      <c r="H5" s="1074"/>
      <c r="I5" s="1074"/>
      <c r="J5" s="1074"/>
      <c r="K5" s="1074"/>
    </row>
    <row r="6" spans="1:11" ht="21.75" customHeight="1" x14ac:dyDescent="0.2">
      <c r="A6" s="1032" t="s">
        <v>2</v>
      </c>
      <c r="B6" s="1032" t="s">
        <v>40</v>
      </c>
      <c r="C6" s="964" t="s">
        <v>483</v>
      </c>
      <c r="D6" s="965"/>
      <c r="E6" s="966"/>
      <c r="F6" s="964" t="s">
        <v>486</v>
      </c>
      <c r="G6" s="965"/>
      <c r="H6" s="966"/>
      <c r="I6" s="936" t="s">
        <v>650</v>
      </c>
      <c r="J6" s="936" t="s">
        <v>649</v>
      </c>
      <c r="K6" s="936" t="s">
        <v>81</v>
      </c>
    </row>
    <row r="7" spans="1:11" ht="29.25" customHeight="1" x14ac:dyDescent="0.2">
      <c r="A7" s="1033"/>
      <c r="B7" s="1033"/>
      <c r="C7" s="5" t="s">
        <v>482</v>
      </c>
      <c r="D7" s="5" t="s">
        <v>484</v>
      </c>
      <c r="E7" s="5" t="s">
        <v>485</v>
      </c>
      <c r="F7" s="5" t="s">
        <v>482</v>
      </c>
      <c r="G7" s="5" t="s">
        <v>484</v>
      </c>
      <c r="H7" s="5" t="s">
        <v>485</v>
      </c>
      <c r="I7" s="937"/>
      <c r="J7" s="937"/>
      <c r="K7" s="937"/>
    </row>
    <row r="8" spans="1:11" ht="15" x14ac:dyDescent="0.2">
      <c r="A8" s="214">
        <v>1</v>
      </c>
      <c r="B8" s="214">
        <v>2</v>
      </c>
      <c r="C8" s="214">
        <v>3</v>
      </c>
      <c r="D8" s="214">
        <v>4</v>
      </c>
      <c r="E8" s="214">
        <v>5</v>
      </c>
      <c r="F8" s="214">
        <v>6</v>
      </c>
      <c r="G8" s="214">
        <v>7</v>
      </c>
      <c r="H8" s="214">
        <v>8</v>
      </c>
      <c r="I8" s="214">
        <v>9</v>
      </c>
      <c r="J8" s="214">
        <v>10</v>
      </c>
      <c r="K8" s="214">
        <v>11</v>
      </c>
    </row>
    <row r="9" spans="1:11" ht="15" x14ac:dyDescent="0.25">
      <c r="A9" s="641">
        <v>1</v>
      </c>
      <c r="B9" s="630" t="s">
        <v>950</v>
      </c>
      <c r="C9" s="645">
        <v>152</v>
      </c>
      <c r="D9" s="459">
        <v>13</v>
      </c>
      <c r="E9" s="646">
        <v>191222</v>
      </c>
      <c r="F9" s="645">
        <v>152</v>
      </c>
      <c r="G9" s="459">
        <v>13</v>
      </c>
      <c r="H9" s="646">
        <v>191222</v>
      </c>
      <c r="I9" s="459">
        <f>H9*100*G9/1000000</f>
        <v>248.58860000000001</v>
      </c>
      <c r="J9" s="459">
        <f>H9*4.48*G9</f>
        <v>11136769.280000001</v>
      </c>
      <c r="K9" s="459"/>
    </row>
    <row r="10" spans="1:11" ht="15" x14ac:dyDescent="0.25">
      <c r="A10" s="641">
        <v>2</v>
      </c>
      <c r="B10" s="631" t="s">
        <v>951</v>
      </c>
      <c r="C10" s="645">
        <v>58</v>
      </c>
      <c r="D10" s="459">
        <v>13</v>
      </c>
      <c r="E10" s="646">
        <v>79810</v>
      </c>
      <c r="F10" s="645">
        <v>58</v>
      </c>
      <c r="G10" s="459">
        <v>13</v>
      </c>
      <c r="H10" s="646">
        <v>79810</v>
      </c>
      <c r="I10" s="459">
        <f t="shared" ref="I10:I41" si="0">H10*100*G10/1000000</f>
        <v>103.753</v>
      </c>
      <c r="J10" s="459">
        <f t="shared" ref="J10:J41" si="1">H10*4.48*G10</f>
        <v>4648134.4000000004</v>
      </c>
      <c r="K10" s="459"/>
    </row>
    <row r="11" spans="1:11" ht="15" x14ac:dyDescent="0.25">
      <c r="A11" s="641">
        <v>3</v>
      </c>
      <c r="B11" s="630" t="s">
        <v>952</v>
      </c>
      <c r="C11" s="645">
        <v>453</v>
      </c>
      <c r="D11" s="459">
        <v>13</v>
      </c>
      <c r="E11" s="646">
        <v>124762</v>
      </c>
      <c r="F11" s="645">
        <v>453</v>
      </c>
      <c r="G11" s="459">
        <v>13</v>
      </c>
      <c r="H11" s="646">
        <v>124762</v>
      </c>
      <c r="I11" s="459">
        <f t="shared" si="0"/>
        <v>162.19059999999999</v>
      </c>
      <c r="J11" s="459">
        <f t="shared" si="1"/>
        <v>7266138.8799999999</v>
      </c>
      <c r="K11" s="459"/>
    </row>
    <row r="12" spans="1:11" ht="15" x14ac:dyDescent="0.25">
      <c r="A12" s="641">
        <v>4</v>
      </c>
      <c r="B12" s="632" t="s">
        <v>953</v>
      </c>
      <c r="C12" s="645">
        <v>547</v>
      </c>
      <c r="D12" s="459">
        <v>13</v>
      </c>
      <c r="E12" s="646">
        <v>76850</v>
      </c>
      <c r="F12" s="645">
        <v>547</v>
      </c>
      <c r="G12" s="459">
        <v>13</v>
      </c>
      <c r="H12" s="646">
        <v>76850</v>
      </c>
      <c r="I12" s="459">
        <f t="shared" si="0"/>
        <v>99.905000000000001</v>
      </c>
      <c r="J12" s="459">
        <f t="shared" si="1"/>
        <v>4475744.0000000009</v>
      </c>
      <c r="K12" s="459"/>
    </row>
    <row r="13" spans="1:11" ht="15" x14ac:dyDescent="0.25">
      <c r="A13" s="641">
        <v>5</v>
      </c>
      <c r="B13" s="631" t="s">
        <v>954</v>
      </c>
      <c r="C13" s="645">
        <v>1009</v>
      </c>
      <c r="D13" s="459">
        <v>13</v>
      </c>
      <c r="E13" s="646">
        <v>293370</v>
      </c>
      <c r="F13" s="645">
        <v>1009</v>
      </c>
      <c r="G13" s="459">
        <v>13</v>
      </c>
      <c r="H13" s="646">
        <v>293370</v>
      </c>
      <c r="I13" s="459">
        <f t="shared" si="0"/>
        <v>381.38099999999997</v>
      </c>
      <c r="J13" s="459">
        <f t="shared" si="1"/>
        <v>17085868.800000001</v>
      </c>
      <c r="K13" s="459"/>
    </row>
    <row r="14" spans="1:11" ht="15" x14ac:dyDescent="0.25">
      <c r="A14" s="641">
        <v>6</v>
      </c>
      <c r="B14" s="630" t="s">
        <v>955</v>
      </c>
      <c r="C14" s="645">
        <v>258</v>
      </c>
      <c r="D14" s="459">
        <v>13</v>
      </c>
      <c r="E14" s="646">
        <v>70853</v>
      </c>
      <c r="F14" s="645">
        <v>258</v>
      </c>
      <c r="G14" s="459">
        <v>13</v>
      </c>
      <c r="H14" s="646">
        <v>70853</v>
      </c>
      <c r="I14" s="459">
        <f t="shared" si="0"/>
        <v>92.108900000000006</v>
      </c>
      <c r="J14" s="459">
        <f t="shared" si="1"/>
        <v>4126478.72</v>
      </c>
      <c r="K14" s="459"/>
    </row>
    <row r="15" spans="1:11" ht="15" x14ac:dyDescent="0.25">
      <c r="A15" s="641">
        <v>7</v>
      </c>
      <c r="B15" s="630" t="s">
        <v>956</v>
      </c>
      <c r="C15" s="645">
        <v>80</v>
      </c>
      <c r="D15" s="459">
        <v>13</v>
      </c>
      <c r="E15" s="646">
        <v>141779</v>
      </c>
      <c r="F15" s="645">
        <v>80</v>
      </c>
      <c r="G15" s="459">
        <v>13</v>
      </c>
      <c r="H15" s="646">
        <v>141779</v>
      </c>
      <c r="I15" s="459">
        <f t="shared" si="0"/>
        <v>184.31270000000001</v>
      </c>
      <c r="J15" s="459">
        <f t="shared" si="1"/>
        <v>8257208.9600000009</v>
      </c>
      <c r="K15" s="459"/>
    </row>
    <row r="16" spans="1:11" ht="15" x14ac:dyDescent="0.25">
      <c r="A16" s="641">
        <v>8</v>
      </c>
      <c r="B16" s="633" t="s">
        <v>957</v>
      </c>
      <c r="C16" s="645">
        <v>14</v>
      </c>
      <c r="D16" s="459">
        <v>13</v>
      </c>
      <c r="E16" s="646">
        <v>43858</v>
      </c>
      <c r="F16" s="645">
        <v>14</v>
      </c>
      <c r="G16" s="459">
        <v>13</v>
      </c>
      <c r="H16" s="646">
        <v>43858</v>
      </c>
      <c r="I16" s="459">
        <f t="shared" si="0"/>
        <v>57.0154</v>
      </c>
      <c r="J16" s="459">
        <f t="shared" si="1"/>
        <v>2554289.9200000004</v>
      </c>
      <c r="K16" s="459"/>
    </row>
    <row r="17" spans="1:13" ht="15" x14ac:dyDescent="0.25">
      <c r="A17" s="641">
        <v>9</v>
      </c>
      <c r="B17" s="633" t="s">
        <v>1044</v>
      </c>
      <c r="C17" s="645">
        <v>834</v>
      </c>
      <c r="D17" s="459">
        <v>13</v>
      </c>
      <c r="E17" s="646">
        <v>77397</v>
      </c>
      <c r="F17" s="645">
        <v>834</v>
      </c>
      <c r="G17" s="459">
        <v>13</v>
      </c>
      <c r="H17" s="646">
        <v>77397</v>
      </c>
      <c r="I17" s="459">
        <f t="shared" si="0"/>
        <v>100.6161</v>
      </c>
      <c r="J17" s="459">
        <f t="shared" si="1"/>
        <v>4507601.2800000012</v>
      </c>
      <c r="K17" s="459"/>
      <c r="M17" t="s">
        <v>11</v>
      </c>
    </row>
    <row r="18" spans="1:13" ht="15" x14ac:dyDescent="0.25">
      <c r="A18" s="641">
        <v>10</v>
      </c>
      <c r="B18" s="630" t="s">
        <v>959</v>
      </c>
      <c r="C18" s="645">
        <v>808</v>
      </c>
      <c r="D18" s="459">
        <v>13</v>
      </c>
      <c r="E18" s="646">
        <v>228044</v>
      </c>
      <c r="F18" s="645">
        <v>808</v>
      </c>
      <c r="G18" s="459">
        <v>13</v>
      </c>
      <c r="H18" s="646">
        <v>228044</v>
      </c>
      <c r="I18" s="459">
        <f t="shared" si="0"/>
        <v>296.4572</v>
      </c>
      <c r="J18" s="459">
        <f t="shared" si="1"/>
        <v>13281282.560000002</v>
      </c>
      <c r="K18" s="459"/>
    </row>
    <row r="19" spans="1:13" ht="15" x14ac:dyDescent="0.25">
      <c r="A19" s="641">
        <v>11</v>
      </c>
      <c r="B19" s="630" t="s">
        <v>960</v>
      </c>
      <c r="C19" s="645">
        <v>254</v>
      </c>
      <c r="D19" s="459">
        <v>13</v>
      </c>
      <c r="E19" s="646">
        <v>29847</v>
      </c>
      <c r="F19" s="645">
        <v>254</v>
      </c>
      <c r="G19" s="459">
        <v>13</v>
      </c>
      <c r="H19" s="646">
        <v>29847</v>
      </c>
      <c r="I19" s="459">
        <f t="shared" si="0"/>
        <v>38.801099999999998</v>
      </c>
      <c r="J19" s="459">
        <f t="shared" si="1"/>
        <v>1738289.2800000003</v>
      </c>
      <c r="K19" s="459"/>
    </row>
    <row r="20" spans="1:13" ht="24.75" x14ac:dyDescent="0.25">
      <c r="A20" s="641">
        <v>12</v>
      </c>
      <c r="B20" s="633" t="s">
        <v>1045</v>
      </c>
      <c r="C20" s="645">
        <v>121</v>
      </c>
      <c r="D20" s="459">
        <v>13</v>
      </c>
      <c r="E20" s="646">
        <v>43082</v>
      </c>
      <c r="F20" s="645">
        <v>121</v>
      </c>
      <c r="G20" s="459">
        <v>13</v>
      </c>
      <c r="H20" s="646">
        <v>43082</v>
      </c>
      <c r="I20" s="459">
        <f t="shared" si="0"/>
        <v>56.006599999999999</v>
      </c>
      <c r="J20" s="459">
        <f t="shared" si="1"/>
        <v>2509095.6800000002</v>
      </c>
      <c r="K20" s="459"/>
    </row>
    <row r="21" spans="1:13" ht="15" x14ac:dyDescent="0.25">
      <c r="A21" s="641">
        <v>13</v>
      </c>
      <c r="B21" s="630" t="s">
        <v>962</v>
      </c>
      <c r="C21" s="645">
        <v>124</v>
      </c>
      <c r="D21" s="459">
        <v>13</v>
      </c>
      <c r="E21" s="646">
        <v>73647</v>
      </c>
      <c r="F21" s="645">
        <v>124</v>
      </c>
      <c r="G21" s="459">
        <v>13</v>
      </c>
      <c r="H21" s="646">
        <v>73647</v>
      </c>
      <c r="I21" s="459">
        <f t="shared" si="0"/>
        <v>95.741100000000003</v>
      </c>
      <c r="J21" s="459">
        <f t="shared" si="1"/>
        <v>4289201.2800000012</v>
      </c>
      <c r="K21" s="459"/>
    </row>
    <row r="22" spans="1:13" ht="15" x14ac:dyDescent="0.25">
      <c r="A22" s="641">
        <v>14</v>
      </c>
      <c r="B22" s="633" t="s">
        <v>992</v>
      </c>
      <c r="C22" s="645">
        <v>56</v>
      </c>
      <c r="D22" s="459">
        <v>13</v>
      </c>
      <c r="E22" s="646">
        <v>68279</v>
      </c>
      <c r="F22" s="645">
        <v>56</v>
      </c>
      <c r="G22" s="459">
        <v>13</v>
      </c>
      <c r="H22" s="646">
        <v>68279</v>
      </c>
      <c r="I22" s="459">
        <f t="shared" si="0"/>
        <v>88.762699999999995</v>
      </c>
      <c r="J22" s="459">
        <f t="shared" si="1"/>
        <v>3976568.9600000004</v>
      </c>
      <c r="K22" s="459"/>
    </row>
    <row r="23" spans="1:13" ht="15" x14ac:dyDescent="0.25">
      <c r="A23" s="641">
        <v>15</v>
      </c>
      <c r="B23" s="631" t="s">
        <v>964</v>
      </c>
      <c r="C23" s="645">
        <v>27</v>
      </c>
      <c r="D23" s="459">
        <v>13</v>
      </c>
      <c r="E23" s="646">
        <v>58473</v>
      </c>
      <c r="F23" s="645">
        <v>27</v>
      </c>
      <c r="G23" s="459">
        <v>13</v>
      </c>
      <c r="H23" s="646">
        <v>58473</v>
      </c>
      <c r="I23" s="459">
        <f t="shared" si="0"/>
        <v>76.014899999999997</v>
      </c>
      <c r="J23" s="459">
        <f t="shared" si="1"/>
        <v>3405467.5200000005</v>
      </c>
      <c r="K23" s="635"/>
    </row>
    <row r="24" spans="1:13" ht="15" x14ac:dyDescent="0.25">
      <c r="A24" s="641">
        <v>16</v>
      </c>
      <c r="B24" s="630" t="s">
        <v>965</v>
      </c>
      <c r="C24" s="645">
        <v>106</v>
      </c>
      <c r="D24" s="459">
        <v>13</v>
      </c>
      <c r="E24" s="646">
        <v>46963</v>
      </c>
      <c r="F24" s="645">
        <v>106</v>
      </c>
      <c r="G24" s="459">
        <v>13</v>
      </c>
      <c r="H24" s="646">
        <v>46963</v>
      </c>
      <c r="I24" s="459">
        <f t="shared" si="0"/>
        <v>61.051900000000003</v>
      </c>
      <c r="J24" s="459">
        <f t="shared" si="1"/>
        <v>2735125.12</v>
      </c>
      <c r="K24" s="635"/>
    </row>
    <row r="25" spans="1:13" ht="15" x14ac:dyDescent="0.25">
      <c r="A25" s="641">
        <v>17</v>
      </c>
      <c r="B25" s="631" t="s">
        <v>967</v>
      </c>
      <c r="C25" s="645">
        <v>625</v>
      </c>
      <c r="D25" s="459">
        <v>13</v>
      </c>
      <c r="E25" s="646">
        <v>139103</v>
      </c>
      <c r="F25" s="645">
        <v>625</v>
      </c>
      <c r="G25" s="459">
        <v>13</v>
      </c>
      <c r="H25" s="646">
        <v>139103</v>
      </c>
      <c r="I25" s="459">
        <f t="shared" si="0"/>
        <v>180.8339</v>
      </c>
      <c r="J25" s="459">
        <f t="shared" si="1"/>
        <v>8101358.7200000007</v>
      </c>
      <c r="K25" s="635"/>
    </row>
    <row r="26" spans="1:13" ht="15" x14ac:dyDescent="0.25">
      <c r="A26" s="641">
        <v>18</v>
      </c>
      <c r="B26" s="630" t="s">
        <v>993</v>
      </c>
      <c r="C26" s="645">
        <v>235</v>
      </c>
      <c r="D26" s="459">
        <v>13</v>
      </c>
      <c r="E26" s="646">
        <v>155437</v>
      </c>
      <c r="F26" s="645">
        <v>235</v>
      </c>
      <c r="G26" s="459">
        <v>13</v>
      </c>
      <c r="H26" s="646">
        <v>155437</v>
      </c>
      <c r="I26" s="459">
        <f t="shared" si="0"/>
        <v>202.06809999999999</v>
      </c>
      <c r="J26" s="459">
        <f t="shared" si="1"/>
        <v>9052650.8800000008</v>
      </c>
      <c r="K26" s="635"/>
    </row>
    <row r="27" spans="1:13" ht="15" x14ac:dyDescent="0.25">
      <c r="A27" s="641">
        <v>19</v>
      </c>
      <c r="B27" s="633" t="s">
        <v>968</v>
      </c>
      <c r="C27" s="645">
        <v>680</v>
      </c>
      <c r="D27" s="459">
        <v>13</v>
      </c>
      <c r="E27" s="646">
        <v>77574</v>
      </c>
      <c r="F27" s="645">
        <v>680</v>
      </c>
      <c r="G27" s="459">
        <v>13</v>
      </c>
      <c r="H27" s="646">
        <v>77574</v>
      </c>
      <c r="I27" s="459">
        <f t="shared" si="0"/>
        <v>100.8462</v>
      </c>
      <c r="J27" s="459">
        <f t="shared" si="1"/>
        <v>4517909.76</v>
      </c>
      <c r="K27" s="635"/>
    </row>
    <row r="28" spans="1:13" ht="15" x14ac:dyDescent="0.25">
      <c r="A28" s="641">
        <v>20</v>
      </c>
      <c r="B28" s="630" t="s">
        <v>969</v>
      </c>
      <c r="C28" s="645">
        <v>219</v>
      </c>
      <c r="D28" s="459">
        <v>13</v>
      </c>
      <c r="E28" s="646">
        <v>118542</v>
      </c>
      <c r="F28" s="645">
        <v>219</v>
      </c>
      <c r="G28" s="459">
        <v>13</v>
      </c>
      <c r="H28" s="646">
        <v>118542</v>
      </c>
      <c r="I28" s="459">
        <f t="shared" si="0"/>
        <v>154.1046</v>
      </c>
      <c r="J28" s="459">
        <f t="shared" si="1"/>
        <v>6903886.0800000001</v>
      </c>
      <c r="K28" s="635"/>
    </row>
    <row r="29" spans="1:13" ht="15" x14ac:dyDescent="0.25">
      <c r="A29" s="641">
        <v>21</v>
      </c>
      <c r="B29" s="633" t="s">
        <v>970</v>
      </c>
      <c r="C29" s="645">
        <v>44</v>
      </c>
      <c r="D29" s="459">
        <v>13</v>
      </c>
      <c r="E29" s="646">
        <v>58688</v>
      </c>
      <c r="F29" s="645">
        <v>44</v>
      </c>
      <c r="G29" s="459">
        <v>13</v>
      </c>
      <c r="H29" s="646">
        <v>58688</v>
      </c>
      <c r="I29" s="459">
        <f t="shared" si="0"/>
        <v>76.294399999999996</v>
      </c>
      <c r="J29" s="459">
        <f t="shared" si="1"/>
        <v>3417989.1200000006</v>
      </c>
      <c r="K29" s="636"/>
    </row>
    <row r="30" spans="1:13" ht="15" x14ac:dyDescent="0.25">
      <c r="A30" s="641">
        <v>22</v>
      </c>
      <c r="B30" s="630" t="s">
        <v>971</v>
      </c>
      <c r="C30" s="645">
        <v>322</v>
      </c>
      <c r="D30" s="459">
        <v>13</v>
      </c>
      <c r="E30" s="646">
        <v>40801</v>
      </c>
      <c r="F30" s="645">
        <v>322</v>
      </c>
      <c r="G30" s="459">
        <v>13</v>
      </c>
      <c r="H30" s="646">
        <v>40801</v>
      </c>
      <c r="I30" s="459">
        <f t="shared" si="0"/>
        <v>53.0413</v>
      </c>
      <c r="J30" s="459">
        <f t="shared" si="1"/>
        <v>2376250.2400000002</v>
      </c>
      <c r="K30" s="636"/>
    </row>
    <row r="31" spans="1:13" ht="15" x14ac:dyDescent="0.2">
      <c r="A31" s="642">
        <v>23</v>
      </c>
      <c r="B31" s="634" t="s">
        <v>972</v>
      </c>
      <c r="C31" s="645">
        <v>273</v>
      </c>
      <c r="D31" s="459">
        <v>13</v>
      </c>
      <c r="E31" s="646">
        <v>50907</v>
      </c>
      <c r="F31" s="645">
        <v>273</v>
      </c>
      <c r="G31" s="459">
        <v>13</v>
      </c>
      <c r="H31" s="646">
        <v>50907</v>
      </c>
      <c r="I31" s="459">
        <f t="shared" si="0"/>
        <v>66.179100000000005</v>
      </c>
      <c r="J31" s="459">
        <f t="shared" si="1"/>
        <v>2964823.68</v>
      </c>
      <c r="K31" s="635"/>
    </row>
    <row r="32" spans="1:13" ht="15" x14ac:dyDescent="0.25">
      <c r="A32" s="641">
        <v>24</v>
      </c>
      <c r="B32" s="630" t="s">
        <v>973</v>
      </c>
      <c r="C32" s="645">
        <v>618</v>
      </c>
      <c r="D32" s="459">
        <v>13</v>
      </c>
      <c r="E32" s="646">
        <v>132804</v>
      </c>
      <c r="F32" s="645">
        <v>618</v>
      </c>
      <c r="G32" s="459">
        <v>13</v>
      </c>
      <c r="H32" s="646">
        <v>132804</v>
      </c>
      <c r="I32" s="459">
        <f t="shared" si="0"/>
        <v>172.64519999999999</v>
      </c>
      <c r="J32" s="459">
        <f t="shared" si="1"/>
        <v>7734504.9600000009</v>
      </c>
      <c r="K32" s="635"/>
    </row>
    <row r="33" spans="1:11" ht="15" x14ac:dyDescent="0.25">
      <c r="A33" s="641">
        <v>25</v>
      </c>
      <c r="B33" s="630" t="s">
        <v>974</v>
      </c>
      <c r="C33" s="645">
        <v>188</v>
      </c>
      <c r="D33" s="459">
        <v>13</v>
      </c>
      <c r="E33" s="646">
        <v>99943</v>
      </c>
      <c r="F33" s="645">
        <v>188</v>
      </c>
      <c r="G33" s="459">
        <v>13</v>
      </c>
      <c r="H33" s="646">
        <v>99943</v>
      </c>
      <c r="I33" s="459">
        <f t="shared" si="0"/>
        <v>129.92590000000001</v>
      </c>
      <c r="J33" s="459">
        <f t="shared" si="1"/>
        <v>5820680.3200000003</v>
      </c>
      <c r="K33" s="635"/>
    </row>
    <row r="34" spans="1:11" ht="15" x14ac:dyDescent="0.25">
      <c r="A34" s="641">
        <v>26</v>
      </c>
      <c r="B34" s="630" t="s">
        <v>975</v>
      </c>
      <c r="C34" s="645">
        <v>62</v>
      </c>
      <c r="D34" s="459">
        <v>13</v>
      </c>
      <c r="E34" s="646">
        <v>22865</v>
      </c>
      <c r="F34" s="645">
        <v>62</v>
      </c>
      <c r="G34" s="459">
        <v>13</v>
      </c>
      <c r="H34" s="646">
        <v>22865</v>
      </c>
      <c r="I34" s="459">
        <f t="shared" si="0"/>
        <v>29.724499999999999</v>
      </c>
      <c r="J34" s="459">
        <f t="shared" si="1"/>
        <v>1331657.6000000001</v>
      </c>
      <c r="K34" s="635"/>
    </row>
    <row r="35" spans="1:11" ht="15" x14ac:dyDescent="0.25">
      <c r="A35" s="641">
        <v>27</v>
      </c>
      <c r="B35" s="630" t="s">
        <v>976</v>
      </c>
      <c r="C35" s="645">
        <v>48</v>
      </c>
      <c r="D35" s="459">
        <v>13</v>
      </c>
      <c r="E35" s="646">
        <v>99049</v>
      </c>
      <c r="F35" s="645">
        <v>48</v>
      </c>
      <c r="G35" s="459">
        <v>13</v>
      </c>
      <c r="H35" s="646">
        <v>99049</v>
      </c>
      <c r="I35" s="459">
        <f t="shared" si="0"/>
        <v>128.7637</v>
      </c>
      <c r="J35" s="459">
        <f t="shared" si="1"/>
        <v>5768613.7599999998</v>
      </c>
      <c r="K35" s="635"/>
    </row>
    <row r="36" spans="1:11" ht="15" x14ac:dyDescent="0.25">
      <c r="A36" s="641">
        <v>28</v>
      </c>
      <c r="B36" s="630" t="s">
        <v>977</v>
      </c>
      <c r="C36" s="645">
        <v>446</v>
      </c>
      <c r="D36" s="459">
        <v>13</v>
      </c>
      <c r="E36" s="646">
        <v>108888</v>
      </c>
      <c r="F36" s="645">
        <v>446</v>
      </c>
      <c r="G36" s="459">
        <v>13</v>
      </c>
      <c r="H36" s="646">
        <v>108888</v>
      </c>
      <c r="I36" s="459">
        <f t="shared" si="0"/>
        <v>141.55439999999999</v>
      </c>
      <c r="J36" s="459">
        <f t="shared" si="1"/>
        <v>6341637.120000001</v>
      </c>
      <c r="K36" s="635"/>
    </row>
    <row r="37" spans="1:11" ht="15" x14ac:dyDescent="0.25">
      <c r="A37" s="641">
        <v>29</v>
      </c>
      <c r="B37" s="630" t="s">
        <v>978</v>
      </c>
      <c r="C37" s="645">
        <v>528</v>
      </c>
      <c r="D37" s="459">
        <v>13</v>
      </c>
      <c r="E37" s="646">
        <v>173240</v>
      </c>
      <c r="F37" s="645">
        <v>528</v>
      </c>
      <c r="G37" s="459">
        <v>13</v>
      </c>
      <c r="H37" s="646">
        <v>173240</v>
      </c>
      <c r="I37" s="459">
        <f t="shared" si="0"/>
        <v>225.21199999999999</v>
      </c>
      <c r="J37" s="459">
        <f t="shared" si="1"/>
        <v>10089497.600000001</v>
      </c>
      <c r="K37" s="635"/>
    </row>
    <row r="38" spans="1:11" ht="15" x14ac:dyDescent="0.25">
      <c r="A38" s="641">
        <v>30</v>
      </c>
      <c r="B38" s="630" t="s">
        <v>979</v>
      </c>
      <c r="C38" s="645">
        <v>104</v>
      </c>
      <c r="D38" s="459">
        <v>13</v>
      </c>
      <c r="E38" s="646">
        <v>102015</v>
      </c>
      <c r="F38" s="645">
        <v>104</v>
      </c>
      <c r="G38" s="459">
        <v>13</v>
      </c>
      <c r="H38" s="646">
        <v>102015</v>
      </c>
      <c r="I38" s="459">
        <f t="shared" si="0"/>
        <v>132.61949999999999</v>
      </c>
      <c r="J38" s="459">
        <f t="shared" si="1"/>
        <v>5941353.6000000006</v>
      </c>
      <c r="K38" s="635"/>
    </row>
    <row r="39" spans="1:11" ht="15" x14ac:dyDescent="0.25">
      <c r="A39" s="641">
        <v>31</v>
      </c>
      <c r="B39" s="631" t="s">
        <v>980</v>
      </c>
      <c r="C39" s="645">
        <v>483</v>
      </c>
      <c r="D39" s="459">
        <v>13</v>
      </c>
      <c r="E39" s="646">
        <v>48682</v>
      </c>
      <c r="F39" s="645">
        <v>483</v>
      </c>
      <c r="G39" s="459">
        <v>13</v>
      </c>
      <c r="H39" s="646">
        <v>48682</v>
      </c>
      <c r="I39" s="459">
        <f t="shared" si="0"/>
        <v>63.2866</v>
      </c>
      <c r="J39" s="459">
        <f t="shared" si="1"/>
        <v>2835239.68</v>
      </c>
      <c r="K39" s="635"/>
    </row>
    <row r="40" spans="1:11" ht="15" x14ac:dyDescent="0.25">
      <c r="A40" s="641">
        <v>32</v>
      </c>
      <c r="B40" s="630" t="s">
        <v>981</v>
      </c>
      <c r="C40" s="645">
        <v>542</v>
      </c>
      <c r="D40" s="459">
        <v>13</v>
      </c>
      <c r="E40" s="646">
        <v>104549</v>
      </c>
      <c r="F40" s="645">
        <v>542</v>
      </c>
      <c r="G40" s="459">
        <v>13</v>
      </c>
      <c r="H40" s="646">
        <v>104549</v>
      </c>
      <c r="I40" s="459">
        <f t="shared" si="0"/>
        <v>135.91370000000001</v>
      </c>
      <c r="J40" s="459">
        <f t="shared" si="1"/>
        <v>6088933.7599999998</v>
      </c>
      <c r="K40" s="635"/>
    </row>
    <row r="41" spans="1:11" ht="15" x14ac:dyDescent="0.25">
      <c r="A41" s="641">
        <v>33</v>
      </c>
      <c r="B41" s="631" t="s">
        <v>982</v>
      </c>
      <c r="C41" s="645">
        <v>440</v>
      </c>
      <c r="D41" s="459">
        <v>13</v>
      </c>
      <c r="E41" s="646">
        <v>86348</v>
      </c>
      <c r="F41" s="645">
        <v>440</v>
      </c>
      <c r="G41" s="459">
        <v>13</v>
      </c>
      <c r="H41" s="646">
        <v>86348</v>
      </c>
      <c r="I41" s="459">
        <f t="shared" si="0"/>
        <v>112.25239999999999</v>
      </c>
      <c r="J41" s="459">
        <f t="shared" si="1"/>
        <v>5028907.5200000005</v>
      </c>
      <c r="K41" s="635"/>
    </row>
    <row r="42" spans="1:11" ht="15.75" x14ac:dyDescent="0.25">
      <c r="A42" s="1076" t="s">
        <v>1005</v>
      </c>
      <c r="B42" s="1076"/>
      <c r="C42" s="643">
        <v>10758</v>
      </c>
      <c r="D42" s="508"/>
      <c r="E42" s="644">
        <v>3267671</v>
      </c>
      <c r="F42" s="643">
        <v>10758</v>
      </c>
      <c r="G42" s="508"/>
      <c r="H42" s="644">
        <v>3267671</v>
      </c>
      <c r="I42" s="508">
        <f>SUM(I9:I41)</f>
        <v>4247.9722999999985</v>
      </c>
      <c r="J42" s="508">
        <f>SUM(J9:J41)</f>
        <v>190309159.03999999</v>
      </c>
      <c r="K42" s="508"/>
    </row>
  </sheetData>
  <mergeCells count="12">
    <mergeCell ref="A42:B42"/>
    <mergeCell ref="A4:K4"/>
    <mergeCell ref="G5:K5"/>
    <mergeCell ref="A1:H1"/>
    <mergeCell ref="A2:H2"/>
    <mergeCell ref="K6:K7"/>
    <mergeCell ref="I6:I7"/>
    <mergeCell ref="J6:J7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  <pageSetUpPr fitToPage="1"/>
  </sheetPr>
  <dimension ref="A1:M42"/>
  <sheetViews>
    <sheetView zoomScaleSheetLayoutView="80" workbookViewId="0">
      <selection activeCell="J33" sqref="J33"/>
    </sheetView>
  </sheetViews>
  <sheetFormatPr defaultRowHeight="12.75" x14ac:dyDescent="0.2"/>
  <cols>
    <col min="1" max="1" width="7.7109375" style="623" customWidth="1"/>
    <col min="2" max="2" width="16.140625" style="623" customWidth="1"/>
    <col min="3" max="4" width="12.7109375" style="623" customWidth="1"/>
    <col min="5" max="5" width="12.85546875" style="623" customWidth="1"/>
    <col min="6" max="6" width="13.28515625" style="623" customWidth="1"/>
    <col min="7" max="7" width="13.7109375" style="623" customWidth="1"/>
    <col min="8" max="8" width="12.42578125" style="623" customWidth="1"/>
    <col min="9" max="9" width="15.5703125" style="623" customWidth="1"/>
    <col min="10" max="10" width="18.140625" style="623" customWidth="1"/>
    <col min="11" max="11" width="14.28515625" style="623" customWidth="1"/>
    <col min="12" max="16384" width="9.140625" style="623"/>
  </cols>
  <sheetData>
    <row r="1" spans="1:11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619"/>
      <c r="J1" s="619"/>
      <c r="K1" s="238" t="s">
        <v>524</v>
      </c>
    </row>
    <row r="2" spans="1:11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620"/>
      <c r="J2" s="620"/>
    </row>
    <row r="3" spans="1:11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1" ht="18" x14ac:dyDescent="0.35">
      <c r="A4" s="928" t="s">
        <v>1092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</row>
    <row r="5" spans="1:11" ht="15" x14ac:dyDescent="0.3">
      <c r="A5" s="197" t="s">
        <v>259</v>
      </c>
      <c r="B5" s="197"/>
      <c r="C5" s="197"/>
      <c r="D5" s="197"/>
      <c r="E5" s="197"/>
      <c r="F5" s="197"/>
      <c r="G5" s="1074" t="s">
        <v>1093</v>
      </c>
      <c r="H5" s="1074"/>
      <c r="I5" s="1074"/>
      <c r="J5" s="1074"/>
      <c r="K5" s="1074"/>
    </row>
    <row r="6" spans="1:11" ht="21.75" customHeight="1" x14ac:dyDescent="0.2">
      <c r="A6" s="1032" t="s">
        <v>2</v>
      </c>
      <c r="B6" s="1032" t="s">
        <v>40</v>
      </c>
      <c r="C6" s="964" t="s">
        <v>483</v>
      </c>
      <c r="D6" s="965"/>
      <c r="E6" s="966"/>
      <c r="F6" s="964" t="s">
        <v>486</v>
      </c>
      <c r="G6" s="965"/>
      <c r="H6" s="966"/>
      <c r="I6" s="936" t="s">
        <v>650</v>
      </c>
      <c r="J6" s="936" t="s">
        <v>649</v>
      </c>
      <c r="K6" s="936" t="s">
        <v>81</v>
      </c>
    </row>
    <row r="7" spans="1:11" ht="29.25" customHeight="1" x14ac:dyDescent="0.2">
      <c r="A7" s="1033"/>
      <c r="B7" s="1033"/>
      <c r="C7" s="621" t="s">
        <v>482</v>
      </c>
      <c r="D7" s="621" t="s">
        <v>484</v>
      </c>
      <c r="E7" s="621" t="s">
        <v>485</v>
      </c>
      <c r="F7" s="621" t="s">
        <v>482</v>
      </c>
      <c r="G7" s="621" t="s">
        <v>484</v>
      </c>
      <c r="H7" s="621" t="s">
        <v>485</v>
      </c>
      <c r="I7" s="937"/>
      <c r="J7" s="937"/>
      <c r="K7" s="937"/>
    </row>
    <row r="8" spans="1:11" ht="15" x14ac:dyDescent="0.2">
      <c r="A8" s="214">
        <v>1</v>
      </c>
      <c r="B8" s="214">
        <v>2</v>
      </c>
      <c r="C8" s="629">
        <v>3</v>
      </c>
      <c r="D8" s="629">
        <v>4</v>
      </c>
      <c r="E8" s="629">
        <v>5</v>
      </c>
      <c r="F8" s="629">
        <v>6</v>
      </c>
      <c r="G8" s="629">
        <v>7</v>
      </c>
      <c r="H8" s="629">
        <v>8</v>
      </c>
      <c r="I8" s="629">
        <v>9</v>
      </c>
      <c r="J8" s="629">
        <v>10</v>
      </c>
      <c r="K8" s="629">
        <v>11</v>
      </c>
    </row>
    <row r="9" spans="1:11" ht="15" x14ac:dyDescent="0.25">
      <c r="A9" s="641">
        <v>1</v>
      </c>
      <c r="B9" s="630" t="s">
        <v>950</v>
      </c>
      <c r="C9" s="645">
        <v>1099</v>
      </c>
      <c r="D9" s="459">
        <v>13</v>
      </c>
      <c r="E9" s="646">
        <v>116118</v>
      </c>
      <c r="F9" s="645">
        <v>1099</v>
      </c>
      <c r="G9" s="459">
        <v>13</v>
      </c>
      <c r="H9" s="646">
        <v>116118</v>
      </c>
      <c r="I9" s="459">
        <f>H9*G9*150/1000000</f>
        <v>226.43010000000001</v>
      </c>
      <c r="J9" s="459">
        <f>H9*G9*6.71</f>
        <v>10128973.140000001</v>
      </c>
      <c r="K9" s="637"/>
    </row>
    <row r="10" spans="1:11" ht="15" x14ac:dyDescent="0.25">
      <c r="A10" s="641">
        <v>2</v>
      </c>
      <c r="B10" s="631" t="s">
        <v>951</v>
      </c>
      <c r="C10" s="645">
        <v>778</v>
      </c>
      <c r="D10" s="459">
        <v>13</v>
      </c>
      <c r="E10" s="646">
        <v>47092</v>
      </c>
      <c r="F10" s="645">
        <v>778</v>
      </c>
      <c r="G10" s="459">
        <v>13</v>
      </c>
      <c r="H10" s="646">
        <v>47092</v>
      </c>
      <c r="I10" s="459">
        <f t="shared" ref="I10:I41" si="0">H10*G10*150/1000000</f>
        <v>91.829400000000007</v>
      </c>
      <c r="J10" s="459">
        <f t="shared" ref="J10:J41" si="1">H10*G10*6.71</f>
        <v>4107835.16</v>
      </c>
      <c r="K10" s="637"/>
    </row>
    <row r="11" spans="1:11" ht="15" x14ac:dyDescent="0.25">
      <c r="A11" s="641">
        <v>3</v>
      </c>
      <c r="B11" s="630" t="s">
        <v>952</v>
      </c>
      <c r="C11" s="645">
        <v>638</v>
      </c>
      <c r="D11" s="459">
        <v>13</v>
      </c>
      <c r="E11" s="646">
        <v>70575</v>
      </c>
      <c r="F11" s="645">
        <v>638</v>
      </c>
      <c r="G11" s="459">
        <v>13</v>
      </c>
      <c r="H11" s="646">
        <v>70575</v>
      </c>
      <c r="I11" s="459">
        <f t="shared" si="0"/>
        <v>137.62125</v>
      </c>
      <c r="J11" s="459">
        <f t="shared" si="1"/>
        <v>6156257.25</v>
      </c>
      <c r="K11" s="637"/>
    </row>
    <row r="12" spans="1:11" ht="15" x14ac:dyDescent="0.25">
      <c r="A12" s="641">
        <v>4</v>
      </c>
      <c r="B12" s="632" t="s">
        <v>953</v>
      </c>
      <c r="C12" s="645">
        <v>727</v>
      </c>
      <c r="D12" s="459">
        <v>13</v>
      </c>
      <c r="E12" s="646">
        <v>43471</v>
      </c>
      <c r="F12" s="645">
        <v>727</v>
      </c>
      <c r="G12" s="459">
        <v>13</v>
      </c>
      <c r="H12" s="646">
        <v>43471</v>
      </c>
      <c r="I12" s="459">
        <f t="shared" si="0"/>
        <v>84.768450000000001</v>
      </c>
      <c r="J12" s="459">
        <f t="shared" si="1"/>
        <v>3791975.33</v>
      </c>
      <c r="K12" s="637"/>
    </row>
    <row r="13" spans="1:11" ht="15" x14ac:dyDescent="0.25">
      <c r="A13" s="641">
        <v>5</v>
      </c>
      <c r="B13" s="631" t="s">
        <v>954</v>
      </c>
      <c r="C13" s="645">
        <v>1662</v>
      </c>
      <c r="D13" s="459">
        <v>13</v>
      </c>
      <c r="E13" s="646">
        <v>161456</v>
      </c>
      <c r="F13" s="645">
        <v>1662</v>
      </c>
      <c r="G13" s="459">
        <v>13</v>
      </c>
      <c r="H13" s="646">
        <v>161456</v>
      </c>
      <c r="I13" s="459">
        <f t="shared" si="0"/>
        <v>314.83920000000001</v>
      </c>
      <c r="J13" s="459">
        <f t="shared" si="1"/>
        <v>14083806.880000001</v>
      </c>
      <c r="K13" s="637"/>
    </row>
    <row r="14" spans="1:11" ht="15" x14ac:dyDescent="0.25">
      <c r="A14" s="641">
        <v>6</v>
      </c>
      <c r="B14" s="630" t="s">
        <v>955</v>
      </c>
      <c r="C14" s="645">
        <v>695</v>
      </c>
      <c r="D14" s="459">
        <v>13</v>
      </c>
      <c r="E14" s="646">
        <v>40077</v>
      </c>
      <c r="F14" s="645">
        <v>695</v>
      </c>
      <c r="G14" s="459">
        <v>13</v>
      </c>
      <c r="H14" s="646">
        <v>40077</v>
      </c>
      <c r="I14" s="459">
        <f t="shared" si="0"/>
        <v>78.150149999999996</v>
      </c>
      <c r="J14" s="459">
        <f t="shared" si="1"/>
        <v>3495916.71</v>
      </c>
      <c r="K14" s="637"/>
    </row>
    <row r="15" spans="1:11" ht="15" x14ac:dyDescent="0.25">
      <c r="A15" s="641">
        <v>7</v>
      </c>
      <c r="B15" s="630" t="s">
        <v>956</v>
      </c>
      <c r="C15" s="645">
        <v>1021</v>
      </c>
      <c r="D15" s="459">
        <v>13</v>
      </c>
      <c r="E15" s="646">
        <v>88976</v>
      </c>
      <c r="F15" s="645">
        <v>1021</v>
      </c>
      <c r="G15" s="459">
        <v>13</v>
      </c>
      <c r="H15" s="646">
        <v>88976</v>
      </c>
      <c r="I15" s="459">
        <f t="shared" si="0"/>
        <v>173.50319999999999</v>
      </c>
      <c r="J15" s="459">
        <f t="shared" si="1"/>
        <v>7761376.4799999995</v>
      </c>
      <c r="K15" s="637"/>
    </row>
    <row r="16" spans="1:11" ht="15" x14ac:dyDescent="0.25">
      <c r="A16" s="641">
        <v>8</v>
      </c>
      <c r="B16" s="633" t="s">
        <v>957</v>
      </c>
      <c r="C16" s="645">
        <v>238</v>
      </c>
      <c r="D16" s="459">
        <v>13</v>
      </c>
      <c r="E16" s="646">
        <v>25545</v>
      </c>
      <c r="F16" s="645">
        <v>238</v>
      </c>
      <c r="G16" s="459">
        <v>13</v>
      </c>
      <c r="H16" s="646">
        <v>25545</v>
      </c>
      <c r="I16" s="459">
        <f t="shared" si="0"/>
        <v>49.812750000000001</v>
      </c>
      <c r="J16" s="459">
        <f t="shared" si="1"/>
        <v>2228290.35</v>
      </c>
      <c r="K16" s="637"/>
    </row>
    <row r="17" spans="1:13" ht="15" x14ac:dyDescent="0.25">
      <c r="A17" s="641">
        <v>9</v>
      </c>
      <c r="B17" s="633" t="s">
        <v>1044</v>
      </c>
      <c r="C17" s="645">
        <v>472</v>
      </c>
      <c r="D17" s="459">
        <v>13</v>
      </c>
      <c r="E17" s="646">
        <v>36542</v>
      </c>
      <c r="F17" s="645">
        <v>472</v>
      </c>
      <c r="G17" s="459">
        <v>13</v>
      </c>
      <c r="H17" s="646">
        <v>36542</v>
      </c>
      <c r="I17" s="459">
        <f t="shared" si="0"/>
        <v>71.256900000000002</v>
      </c>
      <c r="J17" s="459">
        <f t="shared" si="1"/>
        <v>3187558.66</v>
      </c>
      <c r="K17" s="637"/>
      <c r="M17" s="623" t="s">
        <v>11</v>
      </c>
    </row>
    <row r="18" spans="1:13" ht="15" x14ac:dyDescent="0.25">
      <c r="A18" s="641">
        <v>10</v>
      </c>
      <c r="B18" s="630" t="s">
        <v>959</v>
      </c>
      <c r="C18" s="645">
        <v>914</v>
      </c>
      <c r="D18" s="459">
        <v>13</v>
      </c>
      <c r="E18" s="646">
        <v>120392</v>
      </c>
      <c r="F18" s="645">
        <v>914</v>
      </c>
      <c r="G18" s="459">
        <v>13</v>
      </c>
      <c r="H18" s="646">
        <v>120392</v>
      </c>
      <c r="I18" s="459">
        <f t="shared" si="0"/>
        <v>234.76439999999999</v>
      </c>
      <c r="J18" s="459">
        <f t="shared" si="1"/>
        <v>10501794.16</v>
      </c>
      <c r="K18" s="637"/>
    </row>
    <row r="19" spans="1:13" ht="15" x14ac:dyDescent="0.25">
      <c r="A19" s="641">
        <v>11</v>
      </c>
      <c r="B19" s="630" t="s">
        <v>960</v>
      </c>
      <c r="C19" s="645">
        <v>261</v>
      </c>
      <c r="D19" s="459">
        <v>13</v>
      </c>
      <c r="E19" s="646">
        <v>12487</v>
      </c>
      <c r="F19" s="645">
        <v>261</v>
      </c>
      <c r="G19" s="459">
        <v>13</v>
      </c>
      <c r="H19" s="646">
        <v>12487</v>
      </c>
      <c r="I19" s="459">
        <f t="shared" si="0"/>
        <v>24.34965</v>
      </c>
      <c r="J19" s="459">
        <f t="shared" si="1"/>
        <v>1089241.01</v>
      </c>
      <c r="K19" s="637"/>
    </row>
    <row r="20" spans="1:13" ht="24.75" x14ac:dyDescent="0.25">
      <c r="A20" s="641">
        <v>12</v>
      </c>
      <c r="B20" s="633" t="s">
        <v>1045</v>
      </c>
      <c r="C20" s="645">
        <v>527</v>
      </c>
      <c r="D20" s="459">
        <v>13</v>
      </c>
      <c r="E20" s="646">
        <v>22290</v>
      </c>
      <c r="F20" s="645">
        <v>527</v>
      </c>
      <c r="G20" s="459">
        <v>13</v>
      </c>
      <c r="H20" s="646">
        <v>22290</v>
      </c>
      <c r="I20" s="459">
        <f t="shared" si="0"/>
        <v>43.465499999999999</v>
      </c>
      <c r="J20" s="459">
        <f t="shared" si="1"/>
        <v>1944356.7</v>
      </c>
      <c r="K20" s="637"/>
    </row>
    <row r="21" spans="1:13" ht="15" x14ac:dyDescent="0.25">
      <c r="A21" s="641">
        <v>13</v>
      </c>
      <c r="B21" s="630" t="s">
        <v>962</v>
      </c>
      <c r="C21" s="645">
        <v>555</v>
      </c>
      <c r="D21" s="459">
        <v>13</v>
      </c>
      <c r="E21" s="646">
        <v>53014</v>
      </c>
      <c r="F21" s="645">
        <v>555</v>
      </c>
      <c r="G21" s="459">
        <v>13</v>
      </c>
      <c r="H21" s="646">
        <v>53014</v>
      </c>
      <c r="I21" s="459">
        <f t="shared" si="0"/>
        <v>103.37730000000001</v>
      </c>
      <c r="J21" s="459">
        <f t="shared" si="1"/>
        <v>4624411.22</v>
      </c>
      <c r="K21" s="637"/>
    </row>
    <row r="22" spans="1:13" ht="15" x14ac:dyDescent="0.25">
      <c r="A22" s="641">
        <v>14</v>
      </c>
      <c r="B22" s="633" t="s">
        <v>992</v>
      </c>
      <c r="C22" s="645">
        <v>516</v>
      </c>
      <c r="D22" s="459">
        <v>13</v>
      </c>
      <c r="E22" s="646">
        <v>50141</v>
      </c>
      <c r="F22" s="645">
        <v>516</v>
      </c>
      <c r="G22" s="459">
        <v>13</v>
      </c>
      <c r="H22" s="646">
        <v>50141</v>
      </c>
      <c r="I22" s="459">
        <f t="shared" si="0"/>
        <v>97.774950000000004</v>
      </c>
      <c r="J22" s="459">
        <f t="shared" si="1"/>
        <v>4373799.43</v>
      </c>
      <c r="K22" s="637"/>
    </row>
    <row r="23" spans="1:13" ht="15.75" x14ac:dyDescent="0.25">
      <c r="A23" s="641">
        <v>15</v>
      </c>
      <c r="B23" s="631" t="s">
        <v>964</v>
      </c>
      <c r="C23" s="645">
        <v>758</v>
      </c>
      <c r="D23" s="459">
        <v>13</v>
      </c>
      <c r="E23" s="646">
        <v>36494</v>
      </c>
      <c r="F23" s="645">
        <v>758</v>
      </c>
      <c r="G23" s="459">
        <v>13</v>
      </c>
      <c r="H23" s="646">
        <v>36494</v>
      </c>
      <c r="I23" s="459">
        <f t="shared" si="0"/>
        <v>71.163300000000007</v>
      </c>
      <c r="J23" s="459">
        <f t="shared" si="1"/>
        <v>3183371.62</v>
      </c>
      <c r="K23" s="494"/>
    </row>
    <row r="24" spans="1:13" ht="15.75" x14ac:dyDescent="0.25">
      <c r="A24" s="641">
        <v>16</v>
      </c>
      <c r="B24" s="630" t="s">
        <v>965</v>
      </c>
      <c r="C24" s="645">
        <v>716</v>
      </c>
      <c r="D24" s="459">
        <v>13</v>
      </c>
      <c r="E24" s="646">
        <v>29436</v>
      </c>
      <c r="F24" s="645">
        <v>716</v>
      </c>
      <c r="G24" s="459">
        <v>13</v>
      </c>
      <c r="H24" s="646">
        <v>29436</v>
      </c>
      <c r="I24" s="459">
        <f t="shared" si="0"/>
        <v>57.400199999999998</v>
      </c>
      <c r="J24" s="459">
        <f t="shared" si="1"/>
        <v>2567702.2799999998</v>
      </c>
      <c r="K24" s="494"/>
    </row>
    <row r="25" spans="1:13" ht="15.75" x14ac:dyDescent="0.25">
      <c r="A25" s="641">
        <v>17</v>
      </c>
      <c r="B25" s="631" t="s">
        <v>967</v>
      </c>
      <c r="C25" s="645">
        <v>820</v>
      </c>
      <c r="D25" s="459">
        <v>13</v>
      </c>
      <c r="E25" s="646">
        <v>84979</v>
      </c>
      <c r="F25" s="645">
        <v>820</v>
      </c>
      <c r="G25" s="459">
        <v>13</v>
      </c>
      <c r="H25" s="646">
        <v>84979</v>
      </c>
      <c r="I25" s="459">
        <f t="shared" si="0"/>
        <v>165.70904999999999</v>
      </c>
      <c r="J25" s="459">
        <f t="shared" si="1"/>
        <v>7412718.1699999999</v>
      </c>
      <c r="K25" s="494"/>
    </row>
    <row r="26" spans="1:13" ht="15.75" x14ac:dyDescent="0.25">
      <c r="A26" s="641">
        <v>18</v>
      </c>
      <c r="B26" s="630" t="s">
        <v>993</v>
      </c>
      <c r="C26" s="645">
        <v>1657</v>
      </c>
      <c r="D26" s="459">
        <v>13</v>
      </c>
      <c r="E26" s="646">
        <v>86769</v>
      </c>
      <c r="F26" s="645">
        <v>1657</v>
      </c>
      <c r="G26" s="459">
        <v>13</v>
      </c>
      <c r="H26" s="646">
        <v>86769</v>
      </c>
      <c r="I26" s="459">
        <f t="shared" si="0"/>
        <v>169.19954999999999</v>
      </c>
      <c r="J26" s="459">
        <f t="shared" si="1"/>
        <v>7568859.8700000001</v>
      </c>
      <c r="K26" s="494"/>
    </row>
    <row r="27" spans="1:13" ht="15.75" x14ac:dyDescent="0.25">
      <c r="A27" s="641">
        <v>19</v>
      </c>
      <c r="B27" s="633" t="s">
        <v>968</v>
      </c>
      <c r="C27" s="645">
        <v>464</v>
      </c>
      <c r="D27" s="459">
        <v>13</v>
      </c>
      <c r="E27" s="646">
        <v>44848</v>
      </c>
      <c r="F27" s="645">
        <v>464</v>
      </c>
      <c r="G27" s="459">
        <v>13</v>
      </c>
      <c r="H27" s="646">
        <v>44848</v>
      </c>
      <c r="I27" s="459">
        <f t="shared" si="0"/>
        <v>87.453599999999994</v>
      </c>
      <c r="J27" s="459">
        <f t="shared" si="1"/>
        <v>3912091.04</v>
      </c>
      <c r="K27" s="494"/>
    </row>
    <row r="28" spans="1:13" ht="15.75" x14ac:dyDescent="0.25">
      <c r="A28" s="641">
        <v>20</v>
      </c>
      <c r="B28" s="630" t="s">
        <v>969</v>
      </c>
      <c r="C28" s="645">
        <v>831</v>
      </c>
      <c r="D28" s="459">
        <v>13</v>
      </c>
      <c r="E28" s="646">
        <v>71730</v>
      </c>
      <c r="F28" s="645">
        <v>831</v>
      </c>
      <c r="G28" s="459">
        <v>13</v>
      </c>
      <c r="H28" s="646">
        <v>71730</v>
      </c>
      <c r="I28" s="459">
        <f t="shared" si="0"/>
        <v>139.87350000000001</v>
      </c>
      <c r="J28" s="459">
        <f t="shared" si="1"/>
        <v>6257007.9000000004</v>
      </c>
      <c r="K28" s="494"/>
    </row>
    <row r="29" spans="1:13" ht="15.75" x14ac:dyDescent="0.25">
      <c r="A29" s="641">
        <v>21</v>
      </c>
      <c r="B29" s="633" t="s">
        <v>970</v>
      </c>
      <c r="C29" s="645">
        <v>595</v>
      </c>
      <c r="D29" s="459">
        <v>13</v>
      </c>
      <c r="E29" s="646">
        <v>29239</v>
      </c>
      <c r="F29" s="645">
        <v>595</v>
      </c>
      <c r="G29" s="459">
        <v>13</v>
      </c>
      <c r="H29" s="646">
        <v>29239</v>
      </c>
      <c r="I29" s="459">
        <f t="shared" si="0"/>
        <v>57.01605</v>
      </c>
      <c r="J29" s="459">
        <f t="shared" si="1"/>
        <v>2550517.9700000002</v>
      </c>
      <c r="K29" s="638"/>
    </row>
    <row r="30" spans="1:13" ht="15.75" x14ac:dyDescent="0.25">
      <c r="A30" s="641">
        <v>22</v>
      </c>
      <c r="B30" s="630" t="s">
        <v>971</v>
      </c>
      <c r="C30" s="645">
        <v>376</v>
      </c>
      <c r="D30" s="459">
        <v>13</v>
      </c>
      <c r="E30" s="646">
        <v>20277</v>
      </c>
      <c r="F30" s="645">
        <v>376</v>
      </c>
      <c r="G30" s="459">
        <v>13</v>
      </c>
      <c r="H30" s="646">
        <v>20277</v>
      </c>
      <c r="I30" s="459">
        <f t="shared" si="0"/>
        <v>39.540149999999997</v>
      </c>
      <c r="J30" s="459">
        <f t="shared" si="1"/>
        <v>1768762.71</v>
      </c>
      <c r="K30" s="638"/>
    </row>
    <row r="31" spans="1:13" ht="15" x14ac:dyDescent="0.2">
      <c r="A31" s="642">
        <v>23</v>
      </c>
      <c r="B31" s="634" t="s">
        <v>972</v>
      </c>
      <c r="C31" s="645">
        <v>469</v>
      </c>
      <c r="D31" s="459">
        <v>13</v>
      </c>
      <c r="E31" s="646">
        <v>31233</v>
      </c>
      <c r="F31" s="645">
        <v>469</v>
      </c>
      <c r="G31" s="459">
        <v>13</v>
      </c>
      <c r="H31" s="646">
        <v>31233</v>
      </c>
      <c r="I31" s="459">
        <f t="shared" si="0"/>
        <v>60.904350000000001</v>
      </c>
      <c r="J31" s="459">
        <f t="shared" si="1"/>
        <v>2724454.59</v>
      </c>
      <c r="K31" s="494"/>
    </row>
    <row r="32" spans="1:13" ht="15.75" x14ac:dyDescent="0.25">
      <c r="A32" s="641">
        <v>24</v>
      </c>
      <c r="B32" s="630" t="s">
        <v>973</v>
      </c>
      <c r="C32" s="645">
        <v>875</v>
      </c>
      <c r="D32" s="459">
        <v>13</v>
      </c>
      <c r="E32" s="646">
        <v>76705</v>
      </c>
      <c r="F32" s="645">
        <v>875</v>
      </c>
      <c r="G32" s="459">
        <v>13</v>
      </c>
      <c r="H32" s="646">
        <v>76705</v>
      </c>
      <c r="I32" s="459">
        <f t="shared" si="0"/>
        <v>149.57474999999999</v>
      </c>
      <c r="J32" s="459">
        <f t="shared" si="1"/>
        <v>6690977.1500000004</v>
      </c>
      <c r="K32" s="494"/>
    </row>
    <row r="33" spans="1:11" ht="15.75" x14ac:dyDescent="0.25">
      <c r="A33" s="641">
        <v>25</v>
      </c>
      <c r="B33" s="630" t="s">
        <v>974</v>
      </c>
      <c r="C33" s="645">
        <v>688</v>
      </c>
      <c r="D33" s="459">
        <v>13</v>
      </c>
      <c r="E33" s="646">
        <v>61220</v>
      </c>
      <c r="F33" s="645">
        <v>688</v>
      </c>
      <c r="G33" s="459">
        <v>13</v>
      </c>
      <c r="H33" s="646">
        <v>61220</v>
      </c>
      <c r="I33" s="459">
        <f t="shared" si="0"/>
        <v>119.379</v>
      </c>
      <c r="J33" s="459">
        <f t="shared" si="1"/>
        <v>5340220.5999999996</v>
      </c>
      <c r="K33" s="494"/>
    </row>
    <row r="34" spans="1:11" ht="15.75" x14ac:dyDescent="0.25">
      <c r="A34" s="641">
        <v>26</v>
      </c>
      <c r="B34" s="630" t="s">
        <v>975</v>
      </c>
      <c r="C34" s="645">
        <v>267</v>
      </c>
      <c r="D34" s="459">
        <v>13</v>
      </c>
      <c r="E34" s="646">
        <v>14752</v>
      </c>
      <c r="F34" s="645">
        <v>267</v>
      </c>
      <c r="G34" s="459">
        <v>13</v>
      </c>
      <c r="H34" s="646">
        <v>14752</v>
      </c>
      <c r="I34" s="459">
        <f t="shared" si="0"/>
        <v>28.766400000000001</v>
      </c>
      <c r="J34" s="459">
        <f t="shared" si="1"/>
        <v>1286816.96</v>
      </c>
      <c r="K34" s="494"/>
    </row>
    <row r="35" spans="1:11" ht="15.75" x14ac:dyDescent="0.25">
      <c r="A35" s="641">
        <v>27</v>
      </c>
      <c r="B35" s="630" t="s">
        <v>976</v>
      </c>
      <c r="C35" s="645">
        <v>1002</v>
      </c>
      <c r="D35" s="459">
        <v>13</v>
      </c>
      <c r="E35" s="646">
        <v>56706</v>
      </c>
      <c r="F35" s="645">
        <v>1002</v>
      </c>
      <c r="G35" s="459">
        <v>13</v>
      </c>
      <c r="H35" s="646">
        <v>56706</v>
      </c>
      <c r="I35" s="459">
        <f t="shared" si="0"/>
        <v>110.5767</v>
      </c>
      <c r="J35" s="459">
        <f t="shared" si="1"/>
        <v>4946464.38</v>
      </c>
      <c r="K35" s="494"/>
    </row>
    <row r="36" spans="1:11" ht="15.75" x14ac:dyDescent="0.25">
      <c r="A36" s="641">
        <v>28</v>
      </c>
      <c r="B36" s="630" t="s">
        <v>977</v>
      </c>
      <c r="C36" s="645">
        <v>944</v>
      </c>
      <c r="D36" s="459">
        <v>13</v>
      </c>
      <c r="E36" s="646">
        <v>75496</v>
      </c>
      <c r="F36" s="645">
        <v>944</v>
      </c>
      <c r="G36" s="459">
        <v>13</v>
      </c>
      <c r="H36" s="646">
        <v>75496</v>
      </c>
      <c r="I36" s="459">
        <f t="shared" si="0"/>
        <v>147.21719999999999</v>
      </c>
      <c r="J36" s="459">
        <f t="shared" si="1"/>
        <v>6585516.0800000001</v>
      </c>
      <c r="K36" s="494"/>
    </row>
    <row r="37" spans="1:11" ht="15.75" x14ac:dyDescent="0.25">
      <c r="A37" s="641">
        <v>29</v>
      </c>
      <c r="B37" s="630" t="s">
        <v>978</v>
      </c>
      <c r="C37" s="645">
        <v>876</v>
      </c>
      <c r="D37" s="459">
        <v>13</v>
      </c>
      <c r="E37" s="646">
        <v>103395</v>
      </c>
      <c r="F37" s="645">
        <v>876</v>
      </c>
      <c r="G37" s="459">
        <v>13</v>
      </c>
      <c r="H37" s="646">
        <v>103395</v>
      </c>
      <c r="I37" s="459">
        <f t="shared" si="0"/>
        <v>201.62025</v>
      </c>
      <c r="J37" s="459">
        <f t="shared" si="1"/>
        <v>9019145.8499999996</v>
      </c>
      <c r="K37" s="494"/>
    </row>
    <row r="38" spans="1:11" ht="15.75" x14ac:dyDescent="0.25">
      <c r="A38" s="641">
        <v>30</v>
      </c>
      <c r="B38" s="630" t="s">
        <v>979</v>
      </c>
      <c r="C38" s="645">
        <v>850</v>
      </c>
      <c r="D38" s="459">
        <v>13</v>
      </c>
      <c r="E38" s="646">
        <v>56552</v>
      </c>
      <c r="F38" s="645">
        <v>850</v>
      </c>
      <c r="G38" s="459">
        <v>13</v>
      </c>
      <c r="H38" s="646">
        <v>56552</v>
      </c>
      <c r="I38" s="459">
        <f t="shared" si="0"/>
        <v>110.2764</v>
      </c>
      <c r="J38" s="459">
        <f t="shared" si="1"/>
        <v>4933030.96</v>
      </c>
      <c r="K38" s="494"/>
    </row>
    <row r="39" spans="1:11" ht="15.75" x14ac:dyDescent="0.25">
      <c r="A39" s="641">
        <v>31</v>
      </c>
      <c r="B39" s="631" t="s">
        <v>980</v>
      </c>
      <c r="C39" s="645">
        <v>336</v>
      </c>
      <c r="D39" s="459">
        <v>13</v>
      </c>
      <c r="E39" s="646">
        <v>24227</v>
      </c>
      <c r="F39" s="645">
        <v>336</v>
      </c>
      <c r="G39" s="459">
        <v>13</v>
      </c>
      <c r="H39" s="646">
        <v>24227</v>
      </c>
      <c r="I39" s="459">
        <f t="shared" si="0"/>
        <v>47.242649999999998</v>
      </c>
      <c r="J39" s="459">
        <f t="shared" si="1"/>
        <v>2113321.21</v>
      </c>
      <c r="K39" s="494"/>
    </row>
    <row r="40" spans="1:11" ht="15.75" x14ac:dyDescent="0.25">
      <c r="A40" s="641">
        <v>32</v>
      </c>
      <c r="B40" s="630" t="s">
        <v>981</v>
      </c>
      <c r="C40" s="645">
        <v>851</v>
      </c>
      <c r="D40" s="459">
        <v>13</v>
      </c>
      <c r="E40" s="646">
        <v>63818</v>
      </c>
      <c r="F40" s="645">
        <v>851</v>
      </c>
      <c r="G40" s="459">
        <v>13</v>
      </c>
      <c r="H40" s="646">
        <v>63818</v>
      </c>
      <c r="I40" s="459">
        <f t="shared" si="0"/>
        <v>124.4451</v>
      </c>
      <c r="J40" s="459">
        <f t="shared" si="1"/>
        <v>5566844.1399999997</v>
      </c>
      <c r="K40" s="494"/>
    </row>
    <row r="41" spans="1:11" ht="15.75" x14ac:dyDescent="0.25">
      <c r="A41" s="641">
        <v>33</v>
      </c>
      <c r="B41" s="631" t="s">
        <v>982</v>
      </c>
      <c r="C41" s="647">
        <v>552</v>
      </c>
      <c r="D41" s="648">
        <v>13</v>
      </c>
      <c r="E41" s="646">
        <v>48565</v>
      </c>
      <c r="F41" s="647">
        <v>552</v>
      </c>
      <c r="G41" s="648">
        <v>13</v>
      </c>
      <c r="H41" s="646">
        <v>48565</v>
      </c>
      <c r="I41" s="459">
        <f t="shared" si="0"/>
        <v>94.701750000000004</v>
      </c>
      <c r="J41" s="459">
        <f t="shared" si="1"/>
        <v>4236324.95</v>
      </c>
      <c r="K41" s="639"/>
    </row>
    <row r="42" spans="1:11" ht="18" x14ac:dyDescent="0.25">
      <c r="A42" s="1076" t="s">
        <v>1005</v>
      </c>
      <c r="B42" s="1076"/>
      <c r="C42" s="640">
        <f>SUM(C9:C41)</f>
        <v>24030</v>
      </c>
      <c r="D42" s="640"/>
      <c r="E42" s="640">
        <f t="shared" ref="E42:J42" si="2">SUM(E9:E41)</f>
        <v>1904617</v>
      </c>
      <c r="F42" s="640">
        <f t="shared" si="2"/>
        <v>24030</v>
      </c>
      <c r="G42" s="640"/>
      <c r="H42" s="640">
        <f t="shared" si="2"/>
        <v>1904617</v>
      </c>
      <c r="I42" s="640">
        <f t="shared" si="2"/>
        <v>3714.0031500000009</v>
      </c>
      <c r="J42" s="640">
        <f t="shared" si="2"/>
        <v>166139740.91</v>
      </c>
      <c r="K42" s="640"/>
    </row>
  </sheetData>
  <mergeCells count="12">
    <mergeCell ref="K6:K7"/>
    <mergeCell ref="A42:B42"/>
    <mergeCell ref="A4:K4"/>
    <mergeCell ref="A1:H1"/>
    <mergeCell ref="A2:H2"/>
    <mergeCell ref="G5:K5"/>
    <mergeCell ref="A6:A7"/>
    <mergeCell ref="B6:B7"/>
    <mergeCell ref="C6:E6"/>
    <mergeCell ref="F6:H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  <pageSetUpPr fitToPage="1"/>
  </sheetPr>
  <dimension ref="A1:O56"/>
  <sheetViews>
    <sheetView zoomScale="85" zoomScaleNormal="85" zoomScaleSheetLayoutView="100" workbookViewId="0">
      <selection activeCell="O10" sqref="O10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  <col min="15" max="15" width="17" customWidth="1"/>
  </cols>
  <sheetData>
    <row r="1" spans="1:12" ht="15" x14ac:dyDescent="0.2">
      <c r="A1" s="82"/>
      <c r="B1" s="82"/>
      <c r="C1" s="82"/>
      <c r="D1" s="82"/>
      <c r="E1" s="82"/>
      <c r="F1" s="82"/>
      <c r="G1" s="82"/>
      <c r="H1" s="82"/>
      <c r="K1" s="933" t="s">
        <v>91</v>
      </c>
      <c r="L1" s="933"/>
    </row>
    <row r="2" spans="1:12" ht="15.75" x14ac:dyDescent="0.25">
      <c r="A2" s="1079" t="s">
        <v>0</v>
      </c>
      <c r="B2" s="1079"/>
      <c r="C2" s="1079"/>
      <c r="D2" s="1079"/>
      <c r="E2" s="1079"/>
      <c r="F2" s="1079"/>
      <c r="G2" s="1079"/>
      <c r="H2" s="1079"/>
      <c r="I2" s="82"/>
      <c r="J2" s="82"/>
      <c r="K2" s="82"/>
      <c r="L2" s="82"/>
    </row>
    <row r="3" spans="1:12" ht="20.25" x14ac:dyDescent="0.3">
      <c r="A3" s="896" t="s">
        <v>745</v>
      </c>
      <c r="B3" s="896"/>
      <c r="C3" s="896"/>
      <c r="D3" s="896"/>
      <c r="E3" s="896"/>
      <c r="F3" s="896"/>
      <c r="G3" s="896"/>
      <c r="H3" s="896"/>
      <c r="I3" s="82"/>
      <c r="J3" s="82"/>
      <c r="K3" s="82"/>
      <c r="L3" s="82"/>
    </row>
    <row r="4" spans="1:12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.75" x14ac:dyDescent="0.25">
      <c r="A5" s="897" t="s">
        <v>859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</row>
    <row r="6" spans="1:12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x14ac:dyDescent="0.2">
      <c r="A7" s="863" t="s">
        <v>166</v>
      </c>
      <c r="B7" s="863"/>
      <c r="C7" s="82"/>
      <c r="D7" s="82"/>
      <c r="E7" s="82"/>
      <c r="F7" s="82"/>
      <c r="G7" s="82"/>
      <c r="H7" s="291"/>
      <c r="I7" s="82"/>
      <c r="J7" s="82"/>
      <c r="K7" s="82"/>
      <c r="L7" s="82"/>
    </row>
    <row r="8" spans="1:12" ht="18" x14ac:dyDescent="0.25">
      <c r="A8" s="85"/>
      <c r="B8" s="85"/>
      <c r="C8" s="82"/>
      <c r="D8" s="82"/>
      <c r="E8" s="82"/>
      <c r="F8" s="82"/>
      <c r="G8" s="82"/>
      <c r="H8" s="82"/>
      <c r="I8" s="107"/>
      <c r="J8" s="126"/>
      <c r="K8" s="935" t="s">
        <v>1085</v>
      </c>
      <c r="L8" s="935"/>
    </row>
    <row r="9" spans="1:12" ht="27.75" customHeight="1" x14ac:dyDescent="0.2">
      <c r="A9" s="1077" t="s">
        <v>223</v>
      </c>
      <c r="B9" s="1077" t="s">
        <v>222</v>
      </c>
      <c r="C9" s="939" t="s">
        <v>491</v>
      </c>
      <c r="D9" s="939" t="s">
        <v>492</v>
      </c>
      <c r="E9" s="820" t="s">
        <v>493</v>
      </c>
      <c r="F9" s="820"/>
      <c r="G9" s="820" t="s">
        <v>448</v>
      </c>
      <c r="H9" s="820"/>
      <c r="I9" s="820" t="s">
        <v>233</v>
      </c>
      <c r="J9" s="820"/>
      <c r="K9" s="920" t="s">
        <v>234</v>
      </c>
      <c r="L9" s="920"/>
    </row>
    <row r="10" spans="1:12" ht="51" x14ac:dyDescent="0.2">
      <c r="A10" s="1078"/>
      <c r="B10" s="1078"/>
      <c r="C10" s="939"/>
      <c r="D10" s="939"/>
      <c r="E10" s="5" t="s">
        <v>221</v>
      </c>
      <c r="F10" s="5" t="s">
        <v>203</v>
      </c>
      <c r="G10" s="5" t="s">
        <v>221</v>
      </c>
      <c r="H10" s="5" t="s">
        <v>203</v>
      </c>
      <c r="I10" s="5" t="s">
        <v>221</v>
      </c>
      <c r="J10" s="5" t="s">
        <v>203</v>
      </c>
      <c r="K10" s="5" t="s">
        <v>719</v>
      </c>
      <c r="L10" s="5" t="s">
        <v>718</v>
      </c>
    </row>
    <row r="11" spans="1:12" s="14" customFormat="1" x14ac:dyDescent="0.2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</row>
    <row r="12" spans="1:12" ht="15.75" x14ac:dyDescent="0.25">
      <c r="A12" s="89">
        <v>1</v>
      </c>
      <c r="B12" s="535" t="s">
        <v>950</v>
      </c>
      <c r="C12" s="536">
        <v>1251</v>
      </c>
      <c r="D12" s="536">
        <v>307340</v>
      </c>
      <c r="E12" s="536">
        <v>1251</v>
      </c>
      <c r="F12" s="536">
        <v>284284</v>
      </c>
      <c r="G12" s="536">
        <v>1251</v>
      </c>
      <c r="H12" s="536">
        <v>258698</v>
      </c>
      <c r="I12" s="536">
        <v>1251</v>
      </c>
      <c r="J12" s="536">
        <v>253013</v>
      </c>
      <c r="K12" s="536">
        <v>1340</v>
      </c>
      <c r="L12" s="537">
        <v>670</v>
      </c>
    </row>
    <row r="13" spans="1:12" ht="15.75" x14ac:dyDescent="0.25">
      <c r="A13" s="89">
        <v>2</v>
      </c>
      <c r="B13" s="535" t="s">
        <v>951</v>
      </c>
      <c r="C13" s="536">
        <v>836</v>
      </c>
      <c r="D13" s="536">
        <v>126902</v>
      </c>
      <c r="E13" s="536">
        <v>836</v>
      </c>
      <c r="F13" s="536">
        <v>119969</v>
      </c>
      <c r="G13" s="536">
        <v>836</v>
      </c>
      <c r="H13" s="536">
        <v>109172</v>
      </c>
      <c r="I13" s="536">
        <v>836</v>
      </c>
      <c r="J13" s="536">
        <v>106773</v>
      </c>
      <c r="K13" s="536">
        <v>1311</v>
      </c>
      <c r="L13" s="537">
        <v>655</v>
      </c>
    </row>
    <row r="14" spans="1:12" ht="15.75" x14ac:dyDescent="0.25">
      <c r="A14" s="89">
        <v>3</v>
      </c>
      <c r="B14" s="535" t="s">
        <v>952</v>
      </c>
      <c r="C14" s="536">
        <v>1091</v>
      </c>
      <c r="D14" s="536">
        <v>195337</v>
      </c>
      <c r="E14" s="536">
        <v>1091</v>
      </c>
      <c r="F14" s="536">
        <v>179710</v>
      </c>
      <c r="G14" s="536">
        <v>1091</v>
      </c>
      <c r="H14" s="536">
        <v>163536</v>
      </c>
      <c r="I14" s="536">
        <v>1091</v>
      </c>
      <c r="J14" s="536">
        <v>159941</v>
      </c>
      <c r="K14" s="536">
        <v>346</v>
      </c>
      <c r="L14" s="537">
        <v>173</v>
      </c>
    </row>
    <row r="15" spans="1:12" ht="15.75" x14ac:dyDescent="0.25">
      <c r="A15" s="89">
        <v>4</v>
      </c>
      <c r="B15" s="535" t="s">
        <v>953</v>
      </c>
      <c r="C15" s="536">
        <v>1274</v>
      </c>
      <c r="D15" s="536">
        <v>120321</v>
      </c>
      <c r="E15" s="536">
        <v>1274</v>
      </c>
      <c r="F15" s="536">
        <v>113298</v>
      </c>
      <c r="G15" s="536">
        <v>1274</v>
      </c>
      <c r="H15" s="536">
        <v>103101</v>
      </c>
      <c r="I15" s="536">
        <v>1274</v>
      </c>
      <c r="J15" s="536">
        <v>100835</v>
      </c>
      <c r="K15" s="536">
        <v>72</v>
      </c>
      <c r="L15" s="537">
        <v>36</v>
      </c>
    </row>
    <row r="16" spans="1:12" ht="15.75" x14ac:dyDescent="0.25">
      <c r="A16" s="89">
        <v>5</v>
      </c>
      <c r="B16" s="535" t="s">
        <v>954</v>
      </c>
      <c r="C16" s="536">
        <v>2671</v>
      </c>
      <c r="D16" s="536">
        <v>454826</v>
      </c>
      <c r="E16" s="536">
        <v>2671</v>
      </c>
      <c r="F16" s="536">
        <v>438481</v>
      </c>
      <c r="G16" s="536">
        <v>2671</v>
      </c>
      <c r="H16" s="536">
        <v>399017</v>
      </c>
      <c r="I16" s="536">
        <v>2671</v>
      </c>
      <c r="J16" s="536">
        <v>390248</v>
      </c>
      <c r="K16" s="536">
        <v>1090</v>
      </c>
      <c r="L16" s="537">
        <v>545</v>
      </c>
    </row>
    <row r="17" spans="1:12" ht="15.75" x14ac:dyDescent="0.25">
      <c r="A17" s="89">
        <v>6</v>
      </c>
      <c r="B17" s="535" t="s">
        <v>955</v>
      </c>
      <c r="C17" s="536">
        <v>953</v>
      </c>
      <c r="D17" s="536">
        <v>110930</v>
      </c>
      <c r="E17" s="536">
        <v>953</v>
      </c>
      <c r="F17" s="536">
        <v>100510</v>
      </c>
      <c r="G17" s="536">
        <v>953</v>
      </c>
      <c r="H17" s="536">
        <v>91464</v>
      </c>
      <c r="I17" s="536">
        <v>953</v>
      </c>
      <c r="J17" s="536">
        <v>89454</v>
      </c>
      <c r="K17" s="536">
        <v>535</v>
      </c>
      <c r="L17" s="537">
        <v>267</v>
      </c>
    </row>
    <row r="18" spans="1:12" ht="15.75" x14ac:dyDescent="0.25">
      <c r="A18" s="89">
        <v>7</v>
      </c>
      <c r="B18" s="535" t="s">
        <v>956</v>
      </c>
      <c r="C18" s="536">
        <v>1101</v>
      </c>
      <c r="D18" s="536">
        <v>230755</v>
      </c>
      <c r="E18" s="536">
        <v>1101</v>
      </c>
      <c r="F18" s="536">
        <v>206557</v>
      </c>
      <c r="G18" s="536">
        <v>1101</v>
      </c>
      <c r="H18" s="536">
        <v>187967</v>
      </c>
      <c r="I18" s="536">
        <v>1101</v>
      </c>
      <c r="J18" s="536">
        <v>183836</v>
      </c>
      <c r="K18" s="536">
        <v>1321</v>
      </c>
      <c r="L18" s="537">
        <v>660</v>
      </c>
    </row>
    <row r="19" spans="1:12" ht="15.75" x14ac:dyDescent="0.25">
      <c r="A19" s="89">
        <v>8</v>
      </c>
      <c r="B19" s="535" t="s">
        <v>957</v>
      </c>
      <c r="C19" s="536">
        <v>252</v>
      </c>
      <c r="D19" s="536">
        <v>69403</v>
      </c>
      <c r="E19" s="536">
        <v>252</v>
      </c>
      <c r="F19" s="536">
        <v>63325</v>
      </c>
      <c r="G19" s="536">
        <v>252</v>
      </c>
      <c r="H19" s="536">
        <v>57626</v>
      </c>
      <c r="I19" s="536">
        <v>252</v>
      </c>
      <c r="J19" s="536">
        <v>56359</v>
      </c>
      <c r="K19" s="536">
        <v>491</v>
      </c>
      <c r="L19" s="537">
        <v>245</v>
      </c>
    </row>
    <row r="20" spans="1:12" ht="15.75" x14ac:dyDescent="0.25">
      <c r="A20" s="89">
        <v>9</v>
      </c>
      <c r="B20" s="535" t="s">
        <v>1051</v>
      </c>
      <c r="C20" s="536">
        <v>1306</v>
      </c>
      <c r="D20" s="536">
        <v>113939</v>
      </c>
      <c r="E20" s="536">
        <v>1306</v>
      </c>
      <c r="F20" s="536">
        <v>101776</v>
      </c>
      <c r="G20" s="536">
        <v>1306</v>
      </c>
      <c r="H20" s="536">
        <v>92616</v>
      </c>
      <c r="I20" s="536">
        <v>1306</v>
      </c>
      <c r="J20" s="536">
        <v>90581</v>
      </c>
      <c r="K20" s="536">
        <v>24</v>
      </c>
      <c r="L20" s="537">
        <v>12</v>
      </c>
    </row>
    <row r="21" spans="1:12" ht="15.75" x14ac:dyDescent="0.25">
      <c r="A21" s="89">
        <v>10</v>
      </c>
      <c r="B21" s="535" t="s">
        <v>959</v>
      </c>
      <c r="C21" s="536">
        <v>1722</v>
      </c>
      <c r="D21" s="536">
        <v>348436</v>
      </c>
      <c r="E21" s="536">
        <v>1722</v>
      </c>
      <c r="F21" s="536">
        <v>320561</v>
      </c>
      <c r="G21" s="536">
        <v>1722</v>
      </c>
      <c r="H21" s="536">
        <v>291710</v>
      </c>
      <c r="I21" s="536">
        <v>1722</v>
      </c>
      <c r="J21" s="536">
        <v>285299</v>
      </c>
      <c r="K21" s="536">
        <v>197</v>
      </c>
      <c r="L21" s="537">
        <v>98</v>
      </c>
    </row>
    <row r="22" spans="1:12" ht="15.75" x14ac:dyDescent="0.25">
      <c r="A22" s="89">
        <v>11</v>
      </c>
      <c r="B22" s="535" t="s">
        <v>986</v>
      </c>
      <c r="C22" s="536">
        <v>515</v>
      </c>
      <c r="D22" s="536">
        <v>42334</v>
      </c>
      <c r="E22" s="536">
        <v>515</v>
      </c>
      <c r="F22" s="536">
        <v>38796</v>
      </c>
      <c r="G22" s="536">
        <v>515</v>
      </c>
      <c r="H22" s="536">
        <v>35304</v>
      </c>
      <c r="I22" s="536">
        <v>515</v>
      </c>
      <c r="J22" s="536">
        <v>34528</v>
      </c>
      <c r="K22" s="536">
        <v>67</v>
      </c>
      <c r="L22" s="537">
        <v>33</v>
      </c>
    </row>
    <row r="23" spans="1:12" ht="15.75" x14ac:dyDescent="0.25">
      <c r="A23" s="89">
        <v>12</v>
      </c>
      <c r="B23" s="535" t="s">
        <v>961</v>
      </c>
      <c r="C23" s="536">
        <v>648</v>
      </c>
      <c r="D23" s="536">
        <v>65372</v>
      </c>
      <c r="E23" s="536">
        <v>648</v>
      </c>
      <c r="F23" s="536">
        <v>52821</v>
      </c>
      <c r="G23" s="536">
        <v>648</v>
      </c>
      <c r="H23" s="536">
        <v>48067</v>
      </c>
      <c r="I23" s="536">
        <v>648</v>
      </c>
      <c r="J23" s="536">
        <v>47011</v>
      </c>
      <c r="K23" s="536">
        <v>14</v>
      </c>
      <c r="L23" s="537">
        <v>7</v>
      </c>
    </row>
    <row r="24" spans="1:12" ht="15.75" x14ac:dyDescent="0.25">
      <c r="A24" s="89">
        <v>13</v>
      </c>
      <c r="B24" s="535" t="s">
        <v>962</v>
      </c>
      <c r="C24" s="536">
        <v>679</v>
      </c>
      <c r="D24" s="536">
        <v>126661</v>
      </c>
      <c r="E24" s="536">
        <v>679</v>
      </c>
      <c r="F24" s="536">
        <v>112580</v>
      </c>
      <c r="G24" s="536">
        <v>679</v>
      </c>
      <c r="H24" s="536">
        <v>102448</v>
      </c>
      <c r="I24" s="536">
        <v>679</v>
      </c>
      <c r="J24" s="536">
        <v>100196</v>
      </c>
      <c r="K24" s="536">
        <v>610</v>
      </c>
      <c r="L24" s="537">
        <v>305</v>
      </c>
    </row>
    <row r="25" spans="1:12" ht="15.75" x14ac:dyDescent="0.25">
      <c r="A25" s="89">
        <v>14</v>
      </c>
      <c r="B25" s="535" t="s">
        <v>963</v>
      </c>
      <c r="C25" s="536">
        <v>572</v>
      </c>
      <c r="D25" s="536">
        <v>118420</v>
      </c>
      <c r="E25" s="536">
        <v>572</v>
      </c>
      <c r="F25" s="536">
        <v>115187</v>
      </c>
      <c r="G25" s="536">
        <v>572</v>
      </c>
      <c r="H25" s="536">
        <v>104820</v>
      </c>
      <c r="I25" s="536">
        <v>572</v>
      </c>
      <c r="J25" s="536">
        <v>102517</v>
      </c>
      <c r="K25" s="536">
        <v>142</v>
      </c>
      <c r="L25" s="537">
        <v>71</v>
      </c>
    </row>
    <row r="26" spans="1:12" ht="15.75" x14ac:dyDescent="0.25">
      <c r="A26" s="89">
        <v>15</v>
      </c>
      <c r="B26" s="535" t="s">
        <v>964</v>
      </c>
      <c r="C26" s="536">
        <v>785</v>
      </c>
      <c r="D26" s="536">
        <v>94967</v>
      </c>
      <c r="E26" s="536">
        <v>785</v>
      </c>
      <c r="F26" s="536">
        <v>84926</v>
      </c>
      <c r="G26" s="536">
        <v>785</v>
      </c>
      <c r="H26" s="536">
        <v>77282</v>
      </c>
      <c r="I26" s="536">
        <v>785</v>
      </c>
      <c r="J26" s="536">
        <v>75584</v>
      </c>
      <c r="K26" s="536">
        <v>730</v>
      </c>
      <c r="L26" s="537">
        <v>365</v>
      </c>
    </row>
    <row r="27" spans="1:12" ht="15.75" x14ac:dyDescent="0.25">
      <c r="A27" s="89">
        <v>16</v>
      </c>
      <c r="B27" s="535" t="s">
        <v>965</v>
      </c>
      <c r="C27" s="536">
        <v>822</v>
      </c>
      <c r="D27" s="536">
        <v>76399</v>
      </c>
      <c r="E27" s="536">
        <v>822</v>
      </c>
      <c r="F27" s="536">
        <v>69675</v>
      </c>
      <c r="G27" s="536">
        <v>822</v>
      </c>
      <c r="H27" s="536">
        <v>63404</v>
      </c>
      <c r="I27" s="536">
        <v>822</v>
      </c>
      <c r="J27" s="536">
        <v>62010</v>
      </c>
      <c r="K27" s="536">
        <v>621</v>
      </c>
      <c r="L27" s="537">
        <v>310</v>
      </c>
    </row>
    <row r="28" spans="1:12" ht="15.75" x14ac:dyDescent="0.25">
      <c r="A28" s="89">
        <v>17</v>
      </c>
      <c r="B28" s="535" t="s">
        <v>987</v>
      </c>
      <c r="C28" s="536">
        <v>1445</v>
      </c>
      <c r="D28" s="536">
        <v>224082</v>
      </c>
      <c r="E28" s="536">
        <v>1445</v>
      </c>
      <c r="F28" s="536">
        <v>208915</v>
      </c>
      <c r="G28" s="536">
        <v>1445</v>
      </c>
      <c r="H28" s="536">
        <v>190113</v>
      </c>
      <c r="I28" s="536">
        <v>1445</v>
      </c>
      <c r="J28" s="536">
        <v>185934</v>
      </c>
      <c r="K28" s="536">
        <v>583</v>
      </c>
      <c r="L28" s="537">
        <v>291</v>
      </c>
    </row>
    <row r="29" spans="1:12" ht="15.75" x14ac:dyDescent="0.25">
      <c r="A29" s="89">
        <v>18</v>
      </c>
      <c r="B29" s="535" t="s">
        <v>988</v>
      </c>
      <c r="C29" s="536">
        <v>1892</v>
      </c>
      <c r="D29" s="536">
        <v>242206</v>
      </c>
      <c r="E29" s="536">
        <v>1892</v>
      </c>
      <c r="F29" s="536">
        <v>222829</v>
      </c>
      <c r="G29" s="536">
        <v>1892</v>
      </c>
      <c r="H29" s="536">
        <v>202774</v>
      </c>
      <c r="I29" s="536">
        <v>1892</v>
      </c>
      <c r="J29" s="536">
        <v>198318</v>
      </c>
      <c r="K29" s="536">
        <v>861</v>
      </c>
      <c r="L29" s="537">
        <v>430</v>
      </c>
    </row>
    <row r="30" spans="1:12" ht="15.75" x14ac:dyDescent="0.25">
      <c r="A30" s="89">
        <v>19</v>
      </c>
      <c r="B30" s="535" t="s">
        <v>968</v>
      </c>
      <c r="C30" s="536">
        <v>1144</v>
      </c>
      <c r="D30" s="536">
        <v>122422</v>
      </c>
      <c r="E30" s="536">
        <v>1144</v>
      </c>
      <c r="F30" s="536">
        <v>111791</v>
      </c>
      <c r="G30" s="536">
        <v>1144</v>
      </c>
      <c r="H30" s="536">
        <v>101730</v>
      </c>
      <c r="I30" s="536">
        <v>1144</v>
      </c>
      <c r="J30" s="536">
        <v>99494</v>
      </c>
      <c r="K30" s="536">
        <v>88</v>
      </c>
      <c r="L30" s="537">
        <v>44</v>
      </c>
    </row>
    <row r="31" spans="1:12" ht="15.75" x14ac:dyDescent="0.25">
      <c r="A31" s="89">
        <v>20</v>
      </c>
      <c r="B31" s="535" t="s">
        <v>969</v>
      </c>
      <c r="C31" s="536">
        <v>1050</v>
      </c>
      <c r="D31" s="536">
        <v>190272</v>
      </c>
      <c r="E31" s="536">
        <v>1050</v>
      </c>
      <c r="F31" s="536">
        <v>175050</v>
      </c>
      <c r="G31" s="536">
        <v>1050</v>
      </c>
      <c r="H31" s="536">
        <v>159295</v>
      </c>
      <c r="I31" s="536">
        <v>1050</v>
      </c>
      <c r="J31" s="536">
        <v>155794</v>
      </c>
      <c r="K31" s="536">
        <v>828</v>
      </c>
      <c r="L31" s="537">
        <v>414</v>
      </c>
    </row>
    <row r="32" spans="1:12" ht="15.75" x14ac:dyDescent="0.25">
      <c r="A32" s="89">
        <v>21</v>
      </c>
      <c r="B32" s="535" t="s">
        <v>970</v>
      </c>
      <c r="C32" s="536">
        <v>639</v>
      </c>
      <c r="D32" s="536">
        <v>87927</v>
      </c>
      <c r="E32" s="536">
        <v>639</v>
      </c>
      <c r="F32" s="536">
        <v>71810</v>
      </c>
      <c r="G32" s="536">
        <v>639</v>
      </c>
      <c r="H32" s="536">
        <v>65347</v>
      </c>
      <c r="I32" s="536">
        <v>639</v>
      </c>
      <c r="J32" s="536">
        <v>63911</v>
      </c>
      <c r="K32" s="536">
        <v>706</v>
      </c>
      <c r="L32" s="537">
        <v>353</v>
      </c>
    </row>
    <row r="33" spans="1:12" ht="15.75" x14ac:dyDescent="0.25">
      <c r="A33" s="89">
        <v>22</v>
      </c>
      <c r="B33" s="535" t="s">
        <v>989</v>
      </c>
      <c r="C33" s="536">
        <v>698</v>
      </c>
      <c r="D33" s="536">
        <v>61078</v>
      </c>
      <c r="E33" s="536">
        <v>698</v>
      </c>
      <c r="F33" s="536">
        <v>54003</v>
      </c>
      <c r="G33" s="536">
        <v>698</v>
      </c>
      <c r="H33" s="536">
        <v>49142</v>
      </c>
      <c r="I33" s="536">
        <v>698</v>
      </c>
      <c r="J33" s="536">
        <v>48062</v>
      </c>
      <c r="K33" s="536">
        <v>61</v>
      </c>
      <c r="L33" s="537">
        <v>30</v>
      </c>
    </row>
    <row r="34" spans="1:12" ht="15.75" x14ac:dyDescent="0.25">
      <c r="A34" s="89">
        <v>23</v>
      </c>
      <c r="B34" s="535" t="s">
        <v>972</v>
      </c>
      <c r="C34" s="536">
        <v>742</v>
      </c>
      <c r="D34" s="536">
        <v>82140</v>
      </c>
      <c r="E34" s="536">
        <v>742</v>
      </c>
      <c r="F34" s="536">
        <v>69755</v>
      </c>
      <c r="G34" s="536">
        <v>742</v>
      </c>
      <c r="H34" s="536">
        <v>63477</v>
      </c>
      <c r="I34" s="536">
        <v>742</v>
      </c>
      <c r="J34" s="536">
        <v>62082</v>
      </c>
      <c r="K34" s="536">
        <v>228</v>
      </c>
      <c r="L34" s="537">
        <v>114</v>
      </c>
    </row>
    <row r="35" spans="1:12" ht="15.75" x14ac:dyDescent="0.25">
      <c r="A35" s="89">
        <v>24</v>
      </c>
      <c r="B35" s="535" t="s">
        <v>990</v>
      </c>
      <c r="C35" s="536">
        <v>1493</v>
      </c>
      <c r="D35" s="536">
        <v>209509</v>
      </c>
      <c r="E35" s="536">
        <v>1493</v>
      </c>
      <c r="F35" s="536">
        <v>194623</v>
      </c>
      <c r="G35" s="536">
        <v>1493</v>
      </c>
      <c r="H35" s="536">
        <v>177107</v>
      </c>
      <c r="I35" s="536">
        <v>1493</v>
      </c>
      <c r="J35" s="536">
        <v>173214</v>
      </c>
      <c r="K35" s="536">
        <v>145</v>
      </c>
      <c r="L35" s="537">
        <v>72</v>
      </c>
    </row>
    <row r="36" spans="1:12" ht="15.75" customHeight="1" x14ac:dyDescent="0.25">
      <c r="A36" s="89">
        <v>25</v>
      </c>
      <c r="B36" s="535" t="s">
        <v>974</v>
      </c>
      <c r="C36" s="536">
        <v>876</v>
      </c>
      <c r="D36" s="536">
        <v>161163</v>
      </c>
      <c r="E36" s="536">
        <v>876</v>
      </c>
      <c r="F36" s="536">
        <v>138943</v>
      </c>
      <c r="G36" s="536">
        <v>876</v>
      </c>
      <c r="H36" s="536">
        <v>126438</v>
      </c>
      <c r="I36" s="536">
        <v>876</v>
      </c>
      <c r="J36" s="536">
        <v>123660</v>
      </c>
      <c r="K36" s="536">
        <v>1280</v>
      </c>
      <c r="L36" s="537">
        <v>640</v>
      </c>
    </row>
    <row r="37" spans="1:12" ht="15.6" customHeight="1" x14ac:dyDescent="0.25">
      <c r="A37" s="89">
        <v>26</v>
      </c>
      <c r="B37" s="535" t="s">
        <v>975</v>
      </c>
      <c r="C37" s="536">
        <v>329</v>
      </c>
      <c r="D37" s="536">
        <v>37617</v>
      </c>
      <c r="E37" s="536">
        <v>329</v>
      </c>
      <c r="F37" s="536">
        <v>34607</v>
      </c>
      <c r="G37" s="536">
        <v>329</v>
      </c>
      <c r="H37" s="536">
        <v>31492</v>
      </c>
      <c r="I37" s="536">
        <v>329</v>
      </c>
      <c r="J37" s="536">
        <v>30800</v>
      </c>
      <c r="K37" s="536">
        <v>342</v>
      </c>
      <c r="L37" s="537">
        <v>171</v>
      </c>
    </row>
    <row r="38" spans="1:12" ht="15.75" x14ac:dyDescent="0.25">
      <c r="A38" s="89">
        <v>27</v>
      </c>
      <c r="B38" s="535" t="s">
        <v>976</v>
      </c>
      <c r="C38" s="536">
        <v>1050</v>
      </c>
      <c r="D38" s="536">
        <v>155755</v>
      </c>
      <c r="E38" s="536">
        <v>1050</v>
      </c>
      <c r="F38" s="536">
        <v>142795</v>
      </c>
      <c r="G38" s="536">
        <v>1050</v>
      </c>
      <c r="H38" s="536">
        <v>129943</v>
      </c>
      <c r="I38" s="536">
        <v>1050</v>
      </c>
      <c r="J38" s="536">
        <v>127087</v>
      </c>
      <c r="K38" s="536">
        <v>853</v>
      </c>
      <c r="L38" s="537">
        <v>426</v>
      </c>
    </row>
    <row r="39" spans="1:12" ht="15.75" x14ac:dyDescent="0.25">
      <c r="A39" s="89">
        <v>28</v>
      </c>
      <c r="B39" s="535" t="s">
        <v>977</v>
      </c>
      <c r="C39" s="536">
        <v>1390</v>
      </c>
      <c r="D39" s="536">
        <v>184384</v>
      </c>
      <c r="E39" s="536">
        <v>1390</v>
      </c>
      <c r="F39" s="536">
        <v>173246</v>
      </c>
      <c r="G39" s="536">
        <v>1390</v>
      </c>
      <c r="H39" s="536">
        <v>157653</v>
      </c>
      <c r="I39" s="536">
        <v>1390</v>
      </c>
      <c r="J39" s="536">
        <v>154189</v>
      </c>
      <c r="K39" s="536">
        <v>1197</v>
      </c>
      <c r="L39" s="537">
        <v>598</v>
      </c>
    </row>
    <row r="40" spans="1:12" ht="15.75" x14ac:dyDescent="0.25">
      <c r="A40" s="89">
        <v>29</v>
      </c>
      <c r="B40" s="535" t="s">
        <v>978</v>
      </c>
      <c r="C40" s="536">
        <v>1404</v>
      </c>
      <c r="D40" s="536">
        <v>276635</v>
      </c>
      <c r="E40" s="536">
        <v>1404</v>
      </c>
      <c r="F40" s="536">
        <v>252843</v>
      </c>
      <c r="G40" s="536">
        <v>1404</v>
      </c>
      <c r="H40" s="536">
        <v>230087</v>
      </c>
      <c r="I40" s="536">
        <v>1404</v>
      </c>
      <c r="J40" s="536">
        <v>225030</v>
      </c>
      <c r="K40" s="536">
        <v>811</v>
      </c>
      <c r="L40" s="537">
        <v>405</v>
      </c>
    </row>
    <row r="41" spans="1:12" ht="15.75" x14ac:dyDescent="0.25">
      <c r="A41" s="89">
        <v>30</v>
      </c>
      <c r="B41" s="535" t="s">
        <v>979</v>
      </c>
      <c r="C41" s="536">
        <v>954</v>
      </c>
      <c r="D41" s="536">
        <v>158567</v>
      </c>
      <c r="E41" s="536">
        <v>954</v>
      </c>
      <c r="F41" s="536">
        <v>143621</v>
      </c>
      <c r="G41" s="536">
        <v>954</v>
      </c>
      <c r="H41" s="536">
        <v>130695</v>
      </c>
      <c r="I41" s="536">
        <v>954</v>
      </c>
      <c r="J41" s="536">
        <v>127822</v>
      </c>
      <c r="K41" s="536">
        <v>1326</v>
      </c>
      <c r="L41" s="537">
        <v>663</v>
      </c>
    </row>
    <row r="42" spans="1:12" ht="15.75" x14ac:dyDescent="0.25">
      <c r="A42" s="89">
        <v>31</v>
      </c>
      <c r="B42" s="535" t="s">
        <v>980</v>
      </c>
      <c r="C42" s="536">
        <v>819</v>
      </c>
      <c r="D42" s="536">
        <v>72909</v>
      </c>
      <c r="E42" s="536">
        <v>819</v>
      </c>
      <c r="F42" s="536">
        <v>67076</v>
      </c>
      <c r="G42" s="536">
        <v>819</v>
      </c>
      <c r="H42" s="536">
        <v>61039</v>
      </c>
      <c r="I42" s="536">
        <v>819</v>
      </c>
      <c r="J42" s="536">
        <v>59697</v>
      </c>
      <c r="K42" s="536">
        <v>69</v>
      </c>
      <c r="L42" s="537">
        <v>34</v>
      </c>
    </row>
    <row r="43" spans="1:12" ht="15.75" x14ac:dyDescent="0.25">
      <c r="A43" s="89">
        <v>32</v>
      </c>
      <c r="B43" s="535" t="s">
        <v>981</v>
      </c>
      <c r="C43" s="536">
        <v>1393</v>
      </c>
      <c r="D43" s="536">
        <v>168367</v>
      </c>
      <c r="E43" s="536">
        <v>1393</v>
      </c>
      <c r="F43" s="536">
        <v>156581</v>
      </c>
      <c r="G43" s="536">
        <v>1393</v>
      </c>
      <c r="H43" s="536">
        <v>425336</v>
      </c>
      <c r="I43" s="536">
        <v>1393</v>
      </c>
      <c r="J43" s="536">
        <v>415988</v>
      </c>
      <c r="K43" s="536">
        <v>1280</v>
      </c>
      <c r="L43" s="537">
        <v>640</v>
      </c>
    </row>
    <row r="44" spans="1:12" ht="15.75" x14ac:dyDescent="0.25">
      <c r="A44" s="89">
        <v>33</v>
      </c>
      <c r="B44" s="535" t="s">
        <v>982</v>
      </c>
      <c r="C44" s="536">
        <v>992</v>
      </c>
      <c r="D44" s="536">
        <v>134913</v>
      </c>
      <c r="E44" s="536">
        <v>992</v>
      </c>
      <c r="F44" s="536">
        <v>122910</v>
      </c>
      <c r="G44" s="536">
        <v>992</v>
      </c>
      <c r="H44" s="536">
        <v>111848</v>
      </c>
      <c r="I44" s="536">
        <v>992</v>
      </c>
      <c r="J44" s="536">
        <v>109390</v>
      </c>
      <c r="K44" s="536">
        <v>429</v>
      </c>
      <c r="L44" s="537">
        <v>214</v>
      </c>
    </row>
    <row r="45" spans="1:12" ht="28.5" customHeight="1" x14ac:dyDescent="0.2">
      <c r="A45" s="1080" t="s">
        <v>19</v>
      </c>
      <c r="B45" s="1080"/>
      <c r="C45" s="538">
        <v>34788</v>
      </c>
      <c r="D45" s="538">
        <f t="shared" ref="D45:L45" si="0">SUM(D12:D44)</f>
        <v>5172288</v>
      </c>
      <c r="E45" s="538">
        <v>34788</v>
      </c>
      <c r="F45" s="538">
        <f t="shared" si="0"/>
        <v>4743854</v>
      </c>
      <c r="G45" s="538">
        <v>34788</v>
      </c>
      <c r="H45" s="538">
        <f t="shared" si="0"/>
        <v>4599748</v>
      </c>
      <c r="I45" s="538">
        <v>34788</v>
      </c>
      <c r="J45" s="538">
        <f t="shared" si="0"/>
        <v>4498657</v>
      </c>
      <c r="K45" s="538">
        <f t="shared" si="0"/>
        <v>19998</v>
      </c>
      <c r="L45" s="538">
        <f t="shared" si="0"/>
        <v>9991</v>
      </c>
    </row>
    <row r="50" spans="1:15" x14ac:dyDescent="0.2">
      <c r="A50" s="532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</row>
    <row r="51" spans="1:15" x14ac:dyDescent="0.2">
      <c r="A51" s="203"/>
      <c r="B51" s="203"/>
      <c r="C51" s="203"/>
      <c r="D51" s="203"/>
      <c r="E51" s="532"/>
      <c r="F51" s="532"/>
      <c r="G51" s="532"/>
      <c r="H51" s="532"/>
      <c r="I51" s="532"/>
      <c r="J51" s="532"/>
      <c r="K51" s="532"/>
      <c r="L51" s="1037" t="s">
        <v>13</v>
      </c>
      <c r="M51" s="1037"/>
      <c r="N51" s="1037"/>
      <c r="O51" s="1037"/>
    </row>
    <row r="52" spans="1:15" x14ac:dyDescent="0.2">
      <c r="A52" s="203"/>
      <c r="B52" s="203"/>
      <c r="C52" s="203"/>
      <c r="D52" s="203"/>
      <c r="E52" s="532"/>
      <c r="F52" s="532"/>
      <c r="G52" s="532"/>
      <c r="H52" s="532"/>
      <c r="I52" s="532"/>
      <c r="J52" s="532"/>
      <c r="K52" s="532"/>
      <c r="L52" s="1037" t="s">
        <v>14</v>
      </c>
      <c r="M52" s="1037"/>
      <c r="N52" s="1037"/>
      <c r="O52" s="1037"/>
    </row>
    <row r="53" spans="1:15" x14ac:dyDescent="0.2">
      <c r="A53" s="203"/>
      <c r="B53" s="203"/>
      <c r="C53" s="203"/>
      <c r="D53" s="203"/>
      <c r="E53" s="532"/>
      <c r="F53" s="532"/>
      <c r="G53" s="532"/>
      <c r="H53" s="532"/>
      <c r="I53" s="532"/>
      <c r="J53" s="532"/>
      <c r="K53" s="532"/>
      <c r="L53" s="1037" t="s">
        <v>90</v>
      </c>
      <c r="M53" s="1037"/>
      <c r="N53" s="1037"/>
      <c r="O53" s="1037"/>
    </row>
    <row r="54" spans="1:15" x14ac:dyDescent="0.2">
      <c r="A54" s="203" t="s">
        <v>12</v>
      </c>
      <c r="B54" s="532"/>
      <c r="C54" s="203"/>
      <c r="D54" s="203"/>
      <c r="E54" s="532"/>
      <c r="F54" s="532"/>
      <c r="G54" s="532"/>
      <c r="H54" s="532"/>
      <c r="I54" s="532"/>
      <c r="J54" s="532"/>
      <c r="K54" s="532"/>
      <c r="L54" s="1055" t="s">
        <v>87</v>
      </c>
      <c r="M54" s="1055"/>
      <c r="N54" s="1055"/>
      <c r="O54" s="208"/>
    </row>
    <row r="55" spans="1:15" x14ac:dyDescent="0.2">
      <c r="A55" s="532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</row>
    <row r="56" spans="1:15" x14ac:dyDescent="0.2">
      <c r="A56" s="532"/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</row>
  </sheetData>
  <mergeCells count="19">
    <mergeCell ref="L53:O53"/>
    <mergeCell ref="L54:N54"/>
    <mergeCell ref="L52:O52"/>
    <mergeCell ref="L51:O51"/>
    <mergeCell ref="A45:B45"/>
    <mergeCell ref="K1:L1"/>
    <mergeCell ref="G9:H9"/>
    <mergeCell ref="D9:D10"/>
    <mergeCell ref="E9:F9"/>
    <mergeCell ref="I9:J9"/>
    <mergeCell ref="K9:L9"/>
    <mergeCell ref="K8:L8"/>
    <mergeCell ref="B9:B10"/>
    <mergeCell ref="A9:A10"/>
    <mergeCell ref="C9:C10"/>
    <mergeCell ref="A2:H2"/>
    <mergeCell ref="A3:H3"/>
    <mergeCell ref="A7:B7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50"/>
    <pageSetUpPr fitToPage="1"/>
  </sheetPr>
  <dimension ref="A1:L52"/>
  <sheetViews>
    <sheetView topLeftCell="A16" zoomScaleSheetLayoutView="100" workbookViewId="0">
      <selection activeCell="A50" sqref="A50:F50"/>
    </sheetView>
  </sheetViews>
  <sheetFormatPr defaultColWidth="8.85546875" defaultRowHeight="12.75" x14ac:dyDescent="0.2"/>
  <cols>
    <col min="1" max="1" width="11.140625" style="82" customWidth="1"/>
    <col min="2" max="2" width="19.140625" style="82" customWidth="1"/>
    <col min="3" max="3" width="20.5703125" style="82" customWidth="1"/>
    <col min="4" max="4" width="22.28515625" style="82" customWidth="1"/>
    <col min="5" max="5" width="25.42578125" style="82" customWidth="1"/>
    <col min="6" max="6" width="27.42578125" style="82" customWidth="1"/>
    <col min="7" max="16384" width="8.85546875" style="82"/>
  </cols>
  <sheetData>
    <row r="1" spans="1:7" ht="12.75" customHeight="1" x14ac:dyDescent="0.2">
      <c r="D1" s="275"/>
      <c r="E1" s="275"/>
      <c r="F1" s="276" t="s">
        <v>104</v>
      </c>
    </row>
    <row r="2" spans="1:7" ht="15" customHeight="1" x14ac:dyDescent="0.25">
      <c r="B2" s="1079" t="s">
        <v>0</v>
      </c>
      <c r="C2" s="1079"/>
      <c r="D2" s="1079"/>
      <c r="E2" s="1079"/>
      <c r="F2" s="1079"/>
    </row>
    <row r="3" spans="1:7" ht="20.25" x14ac:dyDescent="0.3">
      <c r="B3" s="896" t="s">
        <v>745</v>
      </c>
      <c r="C3" s="896"/>
      <c r="D3" s="896"/>
      <c r="E3" s="896"/>
      <c r="F3" s="896"/>
    </row>
    <row r="4" spans="1:7" ht="11.25" customHeight="1" x14ac:dyDescent="0.2"/>
    <row r="5" spans="1:7" x14ac:dyDescent="0.2">
      <c r="A5" s="1081" t="s">
        <v>445</v>
      </c>
      <c r="B5" s="1081"/>
      <c r="C5" s="1081"/>
      <c r="D5" s="1081"/>
      <c r="E5" s="1081"/>
      <c r="F5" s="1081"/>
    </row>
    <row r="6" spans="1:7" ht="8.4499999999999993" customHeight="1" x14ac:dyDescent="0.25">
      <c r="A6" s="84"/>
      <c r="B6" s="84"/>
      <c r="C6" s="84"/>
      <c r="D6" s="84"/>
      <c r="E6" s="84"/>
      <c r="F6" s="84"/>
    </row>
    <row r="7" spans="1:7" ht="18" customHeight="1" x14ac:dyDescent="0.2">
      <c r="A7" s="863" t="s">
        <v>994</v>
      </c>
      <c r="B7" s="863"/>
    </row>
    <row r="8" spans="1:7" ht="18" hidden="1" customHeight="1" x14ac:dyDescent="0.25">
      <c r="A8" s="85" t="s">
        <v>1</v>
      </c>
    </row>
    <row r="9" spans="1:7" ht="30.6" customHeight="1" x14ac:dyDescent="0.2">
      <c r="A9" s="1077" t="s">
        <v>2</v>
      </c>
      <c r="B9" s="1077" t="s">
        <v>3</v>
      </c>
      <c r="C9" s="1082" t="s">
        <v>441</v>
      </c>
      <c r="D9" s="1083"/>
      <c r="E9" s="1084" t="s">
        <v>444</v>
      </c>
      <c r="F9" s="1084"/>
    </row>
    <row r="10" spans="1:7" s="95" customFormat="1" ht="25.5" x14ac:dyDescent="0.2">
      <c r="A10" s="1077"/>
      <c r="B10" s="1077"/>
      <c r="C10" s="87" t="s">
        <v>442</v>
      </c>
      <c r="D10" s="87" t="s">
        <v>443</v>
      </c>
      <c r="E10" s="87" t="s">
        <v>442</v>
      </c>
      <c r="F10" s="87" t="s">
        <v>443</v>
      </c>
      <c r="G10" s="112"/>
    </row>
    <row r="11" spans="1:7" s="159" customFormat="1" x14ac:dyDescent="0.2">
      <c r="A11" s="324">
        <v>1</v>
      </c>
      <c r="B11" s="324">
        <v>2</v>
      </c>
      <c r="C11" s="324">
        <v>3</v>
      </c>
      <c r="D11" s="324">
        <v>4</v>
      </c>
      <c r="E11" s="324">
        <v>5</v>
      </c>
      <c r="F11" s="324">
        <v>6</v>
      </c>
    </row>
    <row r="12" spans="1:7" x14ac:dyDescent="0.2">
      <c r="A12" s="89">
        <v>1</v>
      </c>
      <c r="B12" s="90" t="s">
        <v>950</v>
      </c>
      <c r="C12" s="8">
        <v>152</v>
      </c>
      <c r="D12" s="8">
        <v>152</v>
      </c>
      <c r="E12" s="8">
        <v>1099</v>
      </c>
      <c r="F12" s="89">
        <v>1099</v>
      </c>
    </row>
    <row r="13" spans="1:7" x14ac:dyDescent="0.2">
      <c r="A13" s="89">
        <v>2</v>
      </c>
      <c r="B13" s="90" t="s">
        <v>951</v>
      </c>
      <c r="C13" s="8">
        <v>58</v>
      </c>
      <c r="D13" s="8">
        <v>58</v>
      </c>
      <c r="E13" s="8">
        <v>778</v>
      </c>
      <c r="F13" s="89">
        <v>778</v>
      </c>
    </row>
    <row r="14" spans="1:7" x14ac:dyDescent="0.2">
      <c r="A14" s="89">
        <v>3</v>
      </c>
      <c r="B14" s="90" t="s">
        <v>952</v>
      </c>
      <c r="C14" s="8">
        <v>453</v>
      </c>
      <c r="D14" s="8">
        <v>453</v>
      </c>
      <c r="E14" s="8">
        <v>638</v>
      </c>
      <c r="F14" s="89">
        <v>638</v>
      </c>
    </row>
    <row r="15" spans="1:7" x14ac:dyDescent="0.2">
      <c r="A15" s="89">
        <v>4</v>
      </c>
      <c r="B15" s="90" t="s">
        <v>953</v>
      </c>
      <c r="C15" s="8">
        <v>547</v>
      </c>
      <c r="D15" s="8">
        <v>547</v>
      </c>
      <c r="E15" s="8">
        <v>727</v>
      </c>
      <c r="F15" s="89">
        <v>727</v>
      </c>
    </row>
    <row r="16" spans="1:7" x14ac:dyDescent="0.2">
      <c r="A16" s="89">
        <v>5</v>
      </c>
      <c r="B16" s="90" t="s">
        <v>954</v>
      </c>
      <c r="C16" s="8">
        <v>1009</v>
      </c>
      <c r="D16" s="8">
        <v>1009</v>
      </c>
      <c r="E16" s="8">
        <v>1662</v>
      </c>
      <c r="F16" s="89">
        <v>1662</v>
      </c>
    </row>
    <row r="17" spans="1:6" x14ac:dyDescent="0.2">
      <c r="A17" s="89">
        <v>6</v>
      </c>
      <c r="B17" s="90" t="s">
        <v>955</v>
      </c>
      <c r="C17" s="8">
        <v>258</v>
      </c>
      <c r="D17" s="8">
        <v>258</v>
      </c>
      <c r="E17" s="8">
        <v>695</v>
      </c>
      <c r="F17" s="89">
        <v>695</v>
      </c>
    </row>
    <row r="18" spans="1:6" x14ac:dyDescent="0.2">
      <c r="A18" s="89">
        <v>7</v>
      </c>
      <c r="B18" s="90" t="s">
        <v>956</v>
      </c>
      <c r="C18" s="8">
        <v>80</v>
      </c>
      <c r="D18" s="8">
        <v>80</v>
      </c>
      <c r="E18" s="8">
        <v>1021</v>
      </c>
      <c r="F18" s="89">
        <v>1021</v>
      </c>
    </row>
    <row r="19" spans="1:6" x14ac:dyDescent="0.2">
      <c r="A19" s="89">
        <v>8</v>
      </c>
      <c r="B19" s="90" t="s">
        <v>957</v>
      </c>
      <c r="C19" s="8">
        <v>14</v>
      </c>
      <c r="D19" s="8">
        <v>14</v>
      </c>
      <c r="E19" s="8">
        <v>238</v>
      </c>
      <c r="F19" s="89">
        <v>238</v>
      </c>
    </row>
    <row r="20" spans="1:6" x14ac:dyDescent="0.2">
      <c r="A20" s="89">
        <v>9</v>
      </c>
      <c r="B20" s="90" t="s">
        <v>991</v>
      </c>
      <c r="C20" s="8">
        <v>834</v>
      </c>
      <c r="D20" s="8">
        <v>834</v>
      </c>
      <c r="E20" s="8">
        <v>472</v>
      </c>
      <c r="F20" s="89">
        <v>472</v>
      </c>
    </row>
    <row r="21" spans="1:6" x14ac:dyDescent="0.2">
      <c r="A21" s="89">
        <v>10</v>
      </c>
      <c r="B21" s="90" t="s">
        <v>959</v>
      </c>
      <c r="C21" s="8">
        <v>808</v>
      </c>
      <c r="D21" s="8">
        <v>808</v>
      </c>
      <c r="E21" s="8">
        <v>914</v>
      </c>
      <c r="F21" s="89">
        <v>914</v>
      </c>
    </row>
    <row r="22" spans="1:6" x14ac:dyDescent="0.2">
      <c r="A22" s="89">
        <v>11</v>
      </c>
      <c r="B22" s="90" t="s">
        <v>960</v>
      </c>
      <c r="C22" s="8">
        <v>254</v>
      </c>
      <c r="D22" s="8">
        <v>254</v>
      </c>
      <c r="E22" s="8">
        <v>261</v>
      </c>
      <c r="F22" s="89">
        <v>261</v>
      </c>
    </row>
    <row r="23" spans="1:6" x14ac:dyDescent="0.2">
      <c r="A23" s="89">
        <v>12</v>
      </c>
      <c r="B23" s="90" t="s">
        <v>961</v>
      </c>
      <c r="C23" s="8">
        <v>121</v>
      </c>
      <c r="D23" s="8">
        <v>121</v>
      </c>
      <c r="E23" s="8">
        <v>527</v>
      </c>
      <c r="F23" s="89">
        <v>527</v>
      </c>
    </row>
    <row r="24" spans="1:6" x14ac:dyDescent="0.2">
      <c r="A24" s="89">
        <v>13</v>
      </c>
      <c r="B24" s="90" t="s">
        <v>962</v>
      </c>
      <c r="C24" s="8">
        <v>124</v>
      </c>
      <c r="D24" s="8">
        <v>124</v>
      </c>
      <c r="E24" s="8">
        <v>555</v>
      </c>
      <c r="F24" s="89">
        <v>555</v>
      </c>
    </row>
    <row r="25" spans="1:6" x14ac:dyDescent="0.2">
      <c r="A25" s="89">
        <v>14</v>
      </c>
      <c r="B25" s="90" t="s">
        <v>992</v>
      </c>
      <c r="C25" s="8">
        <v>56</v>
      </c>
      <c r="D25" s="8">
        <v>56</v>
      </c>
      <c r="E25" s="8">
        <v>516</v>
      </c>
      <c r="F25" s="89">
        <v>516</v>
      </c>
    </row>
    <row r="26" spans="1:6" x14ac:dyDescent="0.2">
      <c r="A26" s="89">
        <v>15</v>
      </c>
      <c r="B26" s="90" t="s">
        <v>964</v>
      </c>
      <c r="C26" s="8">
        <v>27</v>
      </c>
      <c r="D26" s="8">
        <v>27</v>
      </c>
      <c r="E26" s="8">
        <v>758</v>
      </c>
      <c r="F26" s="89">
        <v>758</v>
      </c>
    </row>
    <row r="27" spans="1:6" x14ac:dyDescent="0.2">
      <c r="A27" s="89">
        <v>16</v>
      </c>
      <c r="B27" s="90" t="s">
        <v>965</v>
      </c>
      <c r="C27" s="8">
        <v>106</v>
      </c>
      <c r="D27" s="8">
        <v>106</v>
      </c>
      <c r="E27" s="8">
        <v>716</v>
      </c>
      <c r="F27" s="89">
        <v>716</v>
      </c>
    </row>
    <row r="28" spans="1:6" x14ac:dyDescent="0.2">
      <c r="A28" s="89">
        <v>17</v>
      </c>
      <c r="B28" s="90" t="s">
        <v>967</v>
      </c>
      <c r="C28" s="8">
        <v>625</v>
      </c>
      <c r="D28" s="8">
        <v>625</v>
      </c>
      <c r="E28" s="8">
        <v>820</v>
      </c>
      <c r="F28" s="89">
        <v>820</v>
      </c>
    </row>
    <row r="29" spans="1:6" x14ac:dyDescent="0.2">
      <c r="A29" s="89">
        <v>18</v>
      </c>
      <c r="B29" s="90" t="s">
        <v>993</v>
      </c>
      <c r="C29" s="8">
        <v>235</v>
      </c>
      <c r="D29" s="8">
        <v>235</v>
      </c>
      <c r="E29" s="8">
        <v>1657</v>
      </c>
      <c r="F29" s="89">
        <v>1657</v>
      </c>
    </row>
    <row r="30" spans="1:6" x14ac:dyDescent="0.2">
      <c r="A30" s="89">
        <v>19</v>
      </c>
      <c r="B30" s="90" t="s">
        <v>968</v>
      </c>
      <c r="C30" s="8">
        <v>680</v>
      </c>
      <c r="D30" s="8">
        <v>680</v>
      </c>
      <c r="E30" s="8">
        <v>464</v>
      </c>
      <c r="F30" s="89">
        <v>464</v>
      </c>
    </row>
    <row r="31" spans="1:6" x14ac:dyDescent="0.2">
      <c r="A31" s="89">
        <v>20</v>
      </c>
      <c r="B31" s="90" t="s">
        <v>969</v>
      </c>
      <c r="C31" s="8">
        <v>219</v>
      </c>
      <c r="D31" s="8">
        <v>219</v>
      </c>
      <c r="E31" s="8">
        <v>831</v>
      </c>
      <c r="F31" s="89">
        <v>831</v>
      </c>
    </row>
    <row r="32" spans="1:6" x14ac:dyDescent="0.2">
      <c r="A32" s="89">
        <v>21</v>
      </c>
      <c r="B32" s="90" t="s">
        <v>970</v>
      </c>
      <c r="C32" s="8">
        <v>44</v>
      </c>
      <c r="D32" s="8">
        <v>44</v>
      </c>
      <c r="E32" s="8">
        <v>595</v>
      </c>
      <c r="F32" s="89">
        <v>595</v>
      </c>
    </row>
    <row r="33" spans="1:12" x14ac:dyDescent="0.2">
      <c r="A33" s="89">
        <v>22</v>
      </c>
      <c r="B33" s="90" t="s">
        <v>971</v>
      </c>
      <c r="C33" s="8">
        <v>322</v>
      </c>
      <c r="D33" s="8">
        <v>322</v>
      </c>
      <c r="E33" s="8">
        <v>376</v>
      </c>
      <c r="F33" s="89">
        <v>376</v>
      </c>
    </row>
    <row r="34" spans="1:12" x14ac:dyDescent="0.2">
      <c r="A34" s="89">
        <v>23</v>
      </c>
      <c r="B34" s="90" t="s">
        <v>972</v>
      </c>
      <c r="C34" s="8">
        <v>273</v>
      </c>
      <c r="D34" s="8">
        <v>273</v>
      </c>
      <c r="E34" s="8">
        <v>469</v>
      </c>
      <c r="F34" s="89">
        <v>469</v>
      </c>
    </row>
    <row r="35" spans="1:12" x14ac:dyDescent="0.2">
      <c r="A35" s="89">
        <v>24</v>
      </c>
      <c r="B35" s="90" t="s">
        <v>973</v>
      </c>
      <c r="C35" s="8">
        <v>618</v>
      </c>
      <c r="D35" s="8">
        <v>618</v>
      </c>
      <c r="E35" s="8">
        <v>875</v>
      </c>
      <c r="F35" s="89">
        <v>875</v>
      </c>
    </row>
    <row r="36" spans="1:12" x14ac:dyDescent="0.2">
      <c r="A36" s="89">
        <v>25</v>
      </c>
      <c r="B36" s="90" t="s">
        <v>974</v>
      </c>
      <c r="C36" s="8">
        <v>188</v>
      </c>
      <c r="D36" s="8">
        <v>188</v>
      </c>
      <c r="E36" s="8">
        <v>688</v>
      </c>
      <c r="F36" s="89">
        <v>688</v>
      </c>
    </row>
    <row r="37" spans="1:12" x14ac:dyDescent="0.2">
      <c r="A37" s="89">
        <v>26</v>
      </c>
      <c r="B37" s="90" t="s">
        <v>975</v>
      </c>
      <c r="C37" s="8">
        <v>62</v>
      </c>
      <c r="D37" s="8">
        <v>62</v>
      </c>
      <c r="E37" s="8">
        <v>267</v>
      </c>
      <c r="F37" s="89">
        <v>267</v>
      </c>
    </row>
    <row r="38" spans="1:12" x14ac:dyDescent="0.2">
      <c r="A38" s="89">
        <v>27</v>
      </c>
      <c r="B38" s="90" t="s">
        <v>976</v>
      </c>
      <c r="C38" s="8">
        <v>48</v>
      </c>
      <c r="D38" s="8">
        <v>48</v>
      </c>
      <c r="E38" s="8">
        <v>1002</v>
      </c>
      <c r="F38" s="89">
        <v>1002</v>
      </c>
    </row>
    <row r="39" spans="1:12" x14ac:dyDescent="0.2">
      <c r="A39" s="89">
        <v>28</v>
      </c>
      <c r="B39" s="90" t="s">
        <v>977</v>
      </c>
      <c r="C39" s="8">
        <v>446</v>
      </c>
      <c r="D39" s="8">
        <v>446</v>
      </c>
      <c r="E39" s="8">
        <v>944</v>
      </c>
      <c r="F39" s="89">
        <v>944</v>
      </c>
    </row>
    <row r="40" spans="1:12" x14ac:dyDescent="0.2">
      <c r="A40" s="89">
        <v>29</v>
      </c>
      <c r="B40" s="90" t="s">
        <v>978</v>
      </c>
      <c r="C40" s="8">
        <v>528</v>
      </c>
      <c r="D40" s="8">
        <v>528</v>
      </c>
      <c r="E40" s="8">
        <v>876</v>
      </c>
      <c r="F40" s="89">
        <v>876</v>
      </c>
    </row>
    <row r="41" spans="1:12" x14ac:dyDescent="0.2">
      <c r="A41" s="89">
        <v>30</v>
      </c>
      <c r="B41" s="90" t="s">
        <v>979</v>
      </c>
      <c r="C41" s="8">
        <v>104</v>
      </c>
      <c r="D41" s="8">
        <v>104</v>
      </c>
      <c r="E41" s="8">
        <v>850</v>
      </c>
      <c r="F41" s="89">
        <v>850</v>
      </c>
    </row>
    <row r="42" spans="1:12" x14ac:dyDescent="0.2">
      <c r="A42" s="89">
        <v>31</v>
      </c>
      <c r="B42" s="90" t="s">
        <v>980</v>
      </c>
      <c r="C42" s="8">
        <v>483</v>
      </c>
      <c r="D42" s="8">
        <v>483</v>
      </c>
      <c r="E42" s="8">
        <v>336</v>
      </c>
      <c r="F42" s="89">
        <v>336</v>
      </c>
    </row>
    <row r="43" spans="1:12" x14ac:dyDescent="0.2">
      <c r="A43" s="89">
        <v>32</v>
      </c>
      <c r="B43" s="90" t="s">
        <v>981</v>
      </c>
      <c r="C43" s="8">
        <v>542</v>
      </c>
      <c r="D43" s="8">
        <v>542</v>
      </c>
      <c r="E43" s="8">
        <v>851</v>
      </c>
      <c r="F43" s="89">
        <v>851</v>
      </c>
    </row>
    <row r="44" spans="1:12" x14ac:dyDescent="0.2">
      <c r="A44" s="89">
        <v>33</v>
      </c>
      <c r="B44" s="90" t="s">
        <v>982</v>
      </c>
      <c r="C44" s="8">
        <v>440</v>
      </c>
      <c r="D44" s="8">
        <v>440</v>
      </c>
      <c r="E44" s="8">
        <v>552</v>
      </c>
      <c r="F44" s="89">
        <v>552</v>
      </c>
    </row>
    <row r="45" spans="1:12" s="95" customFormat="1" x14ac:dyDescent="0.2">
      <c r="A45" s="1087" t="s">
        <v>19</v>
      </c>
      <c r="B45" s="1088"/>
      <c r="C45" s="8">
        <f>SUM(C12:C44)</f>
        <v>10758</v>
      </c>
      <c r="D45" s="8">
        <f>SUM(D12:D44)</f>
        <v>10758</v>
      </c>
      <c r="E45" s="8">
        <v>24030</v>
      </c>
      <c r="F45" s="86">
        <v>24030</v>
      </c>
    </row>
    <row r="46" spans="1:12" x14ac:dyDescent="0.2">
      <c r="A46" s="92"/>
      <c r="B46" s="93"/>
      <c r="C46" s="93"/>
      <c r="D46" s="93"/>
      <c r="E46" s="93"/>
      <c r="F46" s="93"/>
    </row>
    <row r="47" spans="1:12" x14ac:dyDescent="0.2">
      <c r="C47" s="82" t="s">
        <v>11</v>
      </c>
    </row>
    <row r="48" spans="1:12" customFormat="1" ht="15.75" x14ac:dyDescent="0.25">
      <c r="A48" s="94" t="s">
        <v>12</v>
      </c>
      <c r="B48" s="94"/>
      <c r="C48" s="94"/>
      <c r="D48" s="94"/>
      <c r="E48" s="94"/>
      <c r="F48" s="94"/>
      <c r="G48" s="94"/>
      <c r="H48" s="94"/>
      <c r="I48" s="1085"/>
      <c r="J48" s="1085"/>
      <c r="K48" s="82"/>
      <c r="L48" s="82"/>
    </row>
    <row r="49" spans="1:12" customFormat="1" ht="15.75" customHeight="1" x14ac:dyDescent="0.2">
      <c r="A49" s="1085" t="s">
        <v>14</v>
      </c>
      <c r="B49" s="1085"/>
      <c r="C49" s="1085"/>
      <c r="D49" s="1085"/>
      <c r="E49" s="1085"/>
      <c r="F49" s="1085"/>
      <c r="G49" s="130"/>
      <c r="H49" s="130"/>
      <c r="I49" s="130"/>
      <c r="J49" s="130"/>
      <c r="K49" s="82"/>
      <c r="L49" s="82"/>
    </row>
    <row r="50" spans="1:12" customFormat="1" ht="15.6" customHeight="1" x14ac:dyDescent="0.2">
      <c r="A50" s="1085" t="s">
        <v>15</v>
      </c>
      <c r="B50" s="1085"/>
      <c r="C50" s="1085"/>
      <c r="D50" s="1085"/>
      <c r="E50" s="1085"/>
      <c r="F50" s="1085"/>
      <c r="G50" s="130"/>
      <c r="H50" s="130"/>
      <c r="I50" s="130"/>
      <c r="J50" s="130"/>
      <c r="K50" s="82"/>
      <c r="L50" s="82"/>
    </row>
    <row r="51" spans="1:12" customFormat="1" x14ac:dyDescent="0.2">
      <c r="A51" s="82"/>
      <c r="B51" s="82"/>
      <c r="C51" s="82"/>
      <c r="D51" s="34" t="s">
        <v>87</v>
      </c>
      <c r="E51" s="82"/>
      <c r="F51" s="82"/>
      <c r="I51" s="82"/>
      <c r="J51" s="34"/>
      <c r="K51" s="34"/>
      <c r="L51" s="34"/>
    </row>
    <row r="52" spans="1:12" x14ac:dyDescent="0.2">
      <c r="A52" s="1086"/>
      <c r="B52" s="1086"/>
      <c r="C52" s="1086"/>
      <c r="D52" s="1086"/>
      <c r="E52" s="1086"/>
      <c r="F52" s="1086"/>
    </row>
  </sheetData>
  <mergeCells count="13">
    <mergeCell ref="I48:J48"/>
    <mergeCell ref="A50:F50"/>
    <mergeCell ref="A52:F52"/>
    <mergeCell ref="A49:F49"/>
    <mergeCell ref="B3:F3"/>
    <mergeCell ref="A45:B45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  <pageSetUpPr fitToPage="1"/>
  </sheetPr>
  <dimension ref="A1:M58"/>
  <sheetViews>
    <sheetView zoomScale="85" zoomScaleNormal="85" zoomScaleSheetLayoutView="100" workbookViewId="0">
      <selection activeCell="N49" sqref="N49"/>
    </sheetView>
  </sheetViews>
  <sheetFormatPr defaultRowHeight="12.75" x14ac:dyDescent="0.2"/>
  <cols>
    <col min="2" max="2" width="20.710937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2"/>
      <c r="B1" s="82"/>
      <c r="C1" s="82"/>
      <c r="D1" s="988"/>
      <c r="E1" s="988"/>
      <c r="F1" s="39"/>
      <c r="G1" s="988" t="s">
        <v>447</v>
      </c>
      <c r="H1" s="988"/>
      <c r="I1" s="988"/>
      <c r="J1" s="988"/>
      <c r="K1" s="96"/>
      <c r="L1" s="82"/>
      <c r="M1" s="82"/>
    </row>
    <row r="2" spans="1:13" ht="15.75" x14ac:dyDescent="0.25">
      <c r="A2" s="1079" t="s">
        <v>0</v>
      </c>
      <c r="B2" s="1079"/>
      <c r="C2" s="1079"/>
      <c r="D2" s="1079"/>
      <c r="E2" s="1079"/>
      <c r="F2" s="1079"/>
      <c r="G2" s="1079"/>
      <c r="H2" s="1079"/>
      <c r="I2" s="1079"/>
      <c r="J2" s="1079"/>
      <c r="K2" s="82"/>
      <c r="L2" s="82"/>
      <c r="M2" s="82"/>
    </row>
    <row r="3" spans="1:13" ht="18" x14ac:dyDescent="0.25">
      <c r="A3" s="121"/>
      <c r="B3" s="121"/>
      <c r="C3" s="1096" t="s">
        <v>745</v>
      </c>
      <c r="D3" s="1096"/>
      <c r="E3" s="1096"/>
      <c r="F3" s="1096"/>
      <c r="G3" s="1096"/>
      <c r="H3" s="1096"/>
      <c r="I3" s="1096"/>
      <c r="J3" s="121"/>
      <c r="K3" s="82"/>
      <c r="L3" s="82"/>
      <c r="M3" s="82"/>
    </row>
    <row r="4" spans="1:13" ht="15.75" x14ac:dyDescent="0.25">
      <c r="A4" s="897" t="s">
        <v>446</v>
      </c>
      <c r="B4" s="897"/>
      <c r="C4" s="897"/>
      <c r="D4" s="897"/>
      <c r="E4" s="897"/>
      <c r="F4" s="897"/>
      <c r="G4" s="897"/>
      <c r="H4" s="897"/>
      <c r="I4" s="897"/>
      <c r="J4" s="897"/>
      <c r="K4" s="82"/>
      <c r="L4" s="82"/>
      <c r="M4" s="82"/>
    </row>
    <row r="5" spans="1:13" ht="15.75" x14ac:dyDescent="0.25">
      <c r="A5" s="863" t="s">
        <v>166</v>
      </c>
      <c r="B5" s="863"/>
      <c r="C5" s="84"/>
      <c r="D5" s="84"/>
      <c r="E5" s="84"/>
      <c r="F5" s="84"/>
      <c r="G5" s="84"/>
      <c r="H5" s="84"/>
      <c r="I5" s="84"/>
      <c r="J5" s="84"/>
      <c r="K5" s="82"/>
      <c r="L5" s="82"/>
      <c r="M5" s="82"/>
    </row>
    <row r="6" spans="1:13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8" x14ac:dyDescent="0.25">
      <c r="A7" s="85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21.75" customHeight="1" x14ac:dyDescent="0.2">
      <c r="A8" s="1091" t="s">
        <v>2</v>
      </c>
      <c r="B8" s="1091" t="s">
        <v>3</v>
      </c>
      <c r="C8" s="1093" t="s">
        <v>143</v>
      </c>
      <c r="D8" s="1094"/>
      <c r="E8" s="1094"/>
      <c r="F8" s="1094"/>
      <c r="G8" s="1094"/>
      <c r="H8" s="1094"/>
      <c r="I8" s="1094"/>
      <c r="J8" s="1095"/>
      <c r="K8" s="82"/>
      <c r="L8" s="82"/>
      <c r="M8" s="82"/>
    </row>
    <row r="9" spans="1:13" ht="39.75" customHeight="1" x14ac:dyDescent="0.2">
      <c r="A9" s="1092"/>
      <c r="B9" s="1092"/>
      <c r="C9" s="87" t="s">
        <v>201</v>
      </c>
      <c r="D9" s="87" t="s">
        <v>123</v>
      </c>
      <c r="E9" s="87" t="s">
        <v>391</v>
      </c>
      <c r="F9" s="128" t="s">
        <v>171</v>
      </c>
      <c r="G9" s="128" t="s">
        <v>124</v>
      </c>
      <c r="H9" s="150" t="s">
        <v>200</v>
      </c>
      <c r="I9" s="150" t="s">
        <v>714</v>
      </c>
      <c r="J9" s="88" t="s">
        <v>19</v>
      </c>
      <c r="K9" s="95"/>
      <c r="L9" s="95"/>
      <c r="M9" s="95"/>
    </row>
    <row r="10" spans="1:13" s="14" customFormat="1" x14ac:dyDescent="0.2">
      <c r="A10" s="325">
        <v>1</v>
      </c>
      <c r="B10" s="325">
        <v>2</v>
      </c>
      <c r="C10" s="325">
        <v>3</v>
      </c>
      <c r="D10" s="325">
        <v>4</v>
      </c>
      <c r="E10" s="325">
        <v>5</v>
      </c>
      <c r="F10" s="325">
        <v>6</v>
      </c>
      <c r="G10" s="325">
        <v>7</v>
      </c>
      <c r="H10" s="326">
        <v>8</v>
      </c>
      <c r="I10" s="326">
        <v>9</v>
      </c>
      <c r="J10" s="327">
        <v>10</v>
      </c>
      <c r="K10" s="95"/>
      <c r="L10" s="95"/>
      <c r="M10" s="95"/>
    </row>
    <row r="11" spans="1:13" ht="14.25" x14ac:dyDescent="0.2">
      <c r="A11" s="89">
        <v>1</v>
      </c>
      <c r="B11" s="394" t="s">
        <v>950</v>
      </c>
      <c r="C11" s="90"/>
      <c r="D11" s="90"/>
      <c r="E11" s="90"/>
      <c r="F11" s="90"/>
      <c r="G11" s="395">
        <v>406</v>
      </c>
      <c r="H11" s="90"/>
      <c r="I11" s="90"/>
      <c r="J11" s="396">
        <f>SUM(C11:I11)</f>
        <v>406</v>
      </c>
      <c r="K11" s="82"/>
      <c r="L11" s="82"/>
      <c r="M11" s="82"/>
    </row>
    <row r="12" spans="1:13" ht="14.25" x14ac:dyDescent="0.2">
      <c r="A12" s="89">
        <v>2</v>
      </c>
      <c r="B12" s="394" t="s">
        <v>951</v>
      </c>
      <c r="C12" s="90"/>
      <c r="D12" s="90"/>
      <c r="E12" s="90"/>
      <c r="F12" s="90"/>
      <c r="G12" s="395">
        <v>0</v>
      </c>
      <c r="H12" s="90"/>
      <c r="I12" s="90"/>
      <c r="J12" s="396">
        <f t="shared" ref="J12:J44" si="0">SUM(C12:I12)</f>
        <v>0</v>
      </c>
      <c r="K12" s="82"/>
      <c r="L12" s="82"/>
      <c r="M12" s="82"/>
    </row>
    <row r="13" spans="1:13" ht="14.25" x14ac:dyDescent="0.2">
      <c r="A13" s="89">
        <v>3</v>
      </c>
      <c r="B13" s="394" t="s">
        <v>952</v>
      </c>
      <c r="C13" s="90"/>
      <c r="D13" s="90"/>
      <c r="E13" s="90"/>
      <c r="F13" s="90"/>
      <c r="G13" s="395">
        <v>0</v>
      </c>
      <c r="H13" s="90"/>
      <c r="I13" s="90"/>
      <c r="J13" s="396">
        <f t="shared" si="0"/>
        <v>0</v>
      </c>
      <c r="K13" s="82"/>
      <c r="L13" s="82"/>
      <c r="M13" s="82"/>
    </row>
    <row r="14" spans="1:13" ht="14.25" x14ac:dyDescent="0.2">
      <c r="A14" s="89">
        <v>4</v>
      </c>
      <c r="B14" s="394" t="s">
        <v>953</v>
      </c>
      <c r="C14" s="90"/>
      <c r="D14" s="90"/>
      <c r="E14" s="90"/>
      <c r="F14" s="90"/>
      <c r="G14" s="395">
        <v>0</v>
      </c>
      <c r="H14" s="90"/>
      <c r="I14" s="90"/>
      <c r="J14" s="396">
        <f t="shared" si="0"/>
        <v>0</v>
      </c>
      <c r="K14" s="82"/>
      <c r="L14" s="82"/>
      <c r="M14" s="82"/>
    </row>
    <row r="15" spans="1:13" ht="14.25" x14ac:dyDescent="0.2">
      <c r="A15" s="89">
        <v>5</v>
      </c>
      <c r="B15" s="394" t="s">
        <v>954</v>
      </c>
      <c r="C15" s="90"/>
      <c r="D15" s="90"/>
      <c r="E15" s="90"/>
      <c r="F15" s="90"/>
      <c r="G15" s="395">
        <v>0</v>
      </c>
      <c r="H15" s="90"/>
      <c r="I15" s="90"/>
      <c r="J15" s="396">
        <f t="shared" si="0"/>
        <v>0</v>
      </c>
      <c r="K15" s="82"/>
      <c r="L15" s="82"/>
      <c r="M15" s="82"/>
    </row>
    <row r="16" spans="1:13" ht="14.25" x14ac:dyDescent="0.2">
      <c r="A16" s="89">
        <v>6</v>
      </c>
      <c r="B16" s="394" t="s">
        <v>955</v>
      </c>
      <c r="C16" s="90"/>
      <c r="D16" s="90"/>
      <c r="E16" s="90"/>
      <c r="F16" s="90"/>
      <c r="G16" s="395">
        <v>0</v>
      </c>
      <c r="H16" s="90"/>
      <c r="I16" s="90"/>
      <c r="J16" s="396">
        <f t="shared" si="0"/>
        <v>0</v>
      </c>
      <c r="K16" s="82"/>
      <c r="L16" s="82"/>
      <c r="M16" s="82"/>
    </row>
    <row r="17" spans="1:13" ht="14.25" x14ac:dyDescent="0.2">
      <c r="A17" s="89">
        <v>7</v>
      </c>
      <c r="B17" s="394" t="s">
        <v>956</v>
      </c>
      <c r="C17" s="90"/>
      <c r="D17" s="90"/>
      <c r="E17" s="90"/>
      <c r="F17" s="90"/>
      <c r="G17" s="395">
        <v>56</v>
      </c>
      <c r="H17" s="90"/>
      <c r="I17" s="90"/>
      <c r="J17" s="396">
        <f t="shared" si="0"/>
        <v>56</v>
      </c>
      <c r="K17" s="82"/>
      <c r="L17" s="82"/>
      <c r="M17" s="82"/>
    </row>
    <row r="18" spans="1:13" ht="14.25" x14ac:dyDescent="0.2">
      <c r="A18" s="89">
        <v>8</v>
      </c>
      <c r="B18" s="394" t="s">
        <v>957</v>
      </c>
      <c r="C18" s="90"/>
      <c r="D18" s="90"/>
      <c r="E18" s="90"/>
      <c r="F18" s="90"/>
      <c r="G18" s="395">
        <v>0</v>
      </c>
      <c r="H18" s="90"/>
      <c r="I18" s="90"/>
      <c r="J18" s="396">
        <f t="shared" si="0"/>
        <v>0</v>
      </c>
      <c r="K18" s="82"/>
      <c r="L18" s="82"/>
      <c r="M18" s="82"/>
    </row>
    <row r="19" spans="1:13" ht="14.25" x14ac:dyDescent="0.2">
      <c r="A19" s="89">
        <v>9</v>
      </c>
      <c r="B19" s="394" t="s">
        <v>958</v>
      </c>
      <c r="C19" s="90"/>
      <c r="D19" s="90"/>
      <c r="E19" s="90"/>
      <c r="F19" s="90"/>
      <c r="G19" s="395">
        <v>0</v>
      </c>
      <c r="H19" s="90"/>
      <c r="I19" s="90"/>
      <c r="J19" s="396">
        <f t="shared" si="0"/>
        <v>0</v>
      </c>
      <c r="K19" s="82"/>
      <c r="L19" s="82"/>
      <c r="M19" s="82"/>
    </row>
    <row r="20" spans="1:13" ht="14.25" x14ac:dyDescent="0.2">
      <c r="A20" s="89">
        <v>10</v>
      </c>
      <c r="B20" s="394" t="s">
        <v>959</v>
      </c>
      <c r="C20" s="90"/>
      <c r="D20" s="90"/>
      <c r="E20" s="90"/>
      <c r="F20" s="90"/>
      <c r="G20" s="395">
        <v>0</v>
      </c>
      <c r="H20" s="90"/>
      <c r="I20" s="90"/>
      <c r="J20" s="396">
        <f t="shared" si="0"/>
        <v>0</v>
      </c>
      <c r="K20" s="82"/>
      <c r="L20" s="82"/>
      <c r="M20" s="82"/>
    </row>
    <row r="21" spans="1:13" ht="14.25" x14ac:dyDescent="0.2">
      <c r="A21" s="89">
        <v>11</v>
      </c>
      <c r="B21" s="394" t="s">
        <v>960</v>
      </c>
      <c r="C21" s="90"/>
      <c r="D21" s="90"/>
      <c r="E21" s="90"/>
      <c r="F21" s="90"/>
      <c r="G21" s="395">
        <v>0</v>
      </c>
      <c r="H21" s="90"/>
      <c r="I21" s="90"/>
      <c r="J21" s="396">
        <f t="shared" si="0"/>
        <v>0</v>
      </c>
      <c r="K21" s="82"/>
      <c r="L21" s="82"/>
      <c r="M21" s="82"/>
    </row>
    <row r="22" spans="1:13" ht="14.25" x14ac:dyDescent="0.2">
      <c r="A22" s="89">
        <v>12</v>
      </c>
      <c r="B22" s="394" t="s">
        <v>961</v>
      </c>
      <c r="C22" s="90"/>
      <c r="D22" s="90"/>
      <c r="E22" s="90"/>
      <c r="F22" s="90"/>
      <c r="G22" s="395">
        <v>0</v>
      </c>
      <c r="H22" s="90"/>
      <c r="I22" s="90"/>
      <c r="J22" s="396">
        <f t="shared" si="0"/>
        <v>0</v>
      </c>
      <c r="K22" s="82"/>
      <c r="L22" s="82"/>
      <c r="M22" s="82"/>
    </row>
    <row r="23" spans="1:13" ht="14.25" x14ac:dyDescent="0.2">
      <c r="A23" s="89">
        <v>13</v>
      </c>
      <c r="B23" s="394" t="s">
        <v>962</v>
      </c>
      <c r="C23" s="90"/>
      <c r="D23" s="90"/>
      <c r="E23" s="90"/>
      <c r="F23" s="90"/>
      <c r="G23" s="395">
        <v>433</v>
      </c>
      <c r="H23" s="90"/>
      <c r="I23" s="90"/>
      <c r="J23" s="396">
        <f t="shared" si="0"/>
        <v>433</v>
      </c>
      <c r="K23" s="82"/>
      <c r="L23" s="82"/>
      <c r="M23" s="82"/>
    </row>
    <row r="24" spans="1:13" ht="14.25" x14ac:dyDescent="0.2">
      <c r="A24" s="89">
        <v>14</v>
      </c>
      <c r="B24" s="394" t="s">
        <v>963</v>
      </c>
      <c r="C24" s="90"/>
      <c r="D24" s="90"/>
      <c r="E24" s="90"/>
      <c r="F24" s="90"/>
      <c r="G24" s="395">
        <v>0</v>
      </c>
      <c r="H24" s="90"/>
      <c r="I24" s="90"/>
      <c r="J24" s="396">
        <f t="shared" si="0"/>
        <v>0</v>
      </c>
      <c r="K24" s="82"/>
      <c r="L24" s="82"/>
      <c r="M24" s="82"/>
    </row>
    <row r="25" spans="1:13" ht="14.25" x14ac:dyDescent="0.2">
      <c r="A25" s="89">
        <v>15</v>
      </c>
      <c r="B25" s="394" t="s">
        <v>964</v>
      </c>
      <c r="C25" s="90"/>
      <c r="D25" s="90"/>
      <c r="E25" s="90"/>
      <c r="F25" s="90"/>
      <c r="G25" s="395">
        <v>0</v>
      </c>
      <c r="H25" s="90"/>
      <c r="I25" s="90"/>
      <c r="J25" s="396">
        <f t="shared" si="0"/>
        <v>0</v>
      </c>
      <c r="K25" s="82"/>
      <c r="L25" s="82"/>
      <c r="M25" s="82"/>
    </row>
    <row r="26" spans="1:13" ht="14.25" x14ac:dyDescent="0.2">
      <c r="A26" s="89">
        <v>16</v>
      </c>
      <c r="B26" s="394" t="s">
        <v>965</v>
      </c>
      <c r="C26" s="397"/>
      <c r="D26" s="397"/>
      <c r="E26" s="397"/>
      <c r="F26" s="397"/>
      <c r="G26" s="395">
        <v>0</v>
      </c>
      <c r="H26" s="397"/>
      <c r="I26" s="397"/>
      <c r="J26" s="396">
        <f t="shared" si="0"/>
        <v>0</v>
      </c>
      <c r="K26" s="82"/>
      <c r="L26" s="82"/>
      <c r="M26" s="82"/>
    </row>
    <row r="27" spans="1:13" ht="14.25" x14ac:dyDescent="0.2">
      <c r="A27" s="89">
        <v>17</v>
      </c>
      <c r="B27" s="394" t="s">
        <v>967</v>
      </c>
      <c r="C27" s="397"/>
      <c r="D27" s="397"/>
      <c r="E27" s="397"/>
      <c r="F27" s="397"/>
      <c r="G27" s="395">
        <v>0</v>
      </c>
      <c r="H27" s="397"/>
      <c r="I27" s="397"/>
      <c r="J27" s="396">
        <f t="shared" si="0"/>
        <v>0</v>
      </c>
      <c r="K27" s="82"/>
      <c r="L27" s="82"/>
      <c r="M27" s="82"/>
    </row>
    <row r="28" spans="1:13" ht="14.25" x14ac:dyDescent="0.2">
      <c r="A28" s="89">
        <v>18</v>
      </c>
      <c r="B28" s="394" t="s">
        <v>993</v>
      </c>
      <c r="C28" s="397"/>
      <c r="D28" s="397"/>
      <c r="E28" s="397"/>
      <c r="F28" s="397"/>
      <c r="G28" s="395">
        <v>183</v>
      </c>
      <c r="H28" s="397"/>
      <c r="I28" s="397"/>
      <c r="J28" s="396">
        <f t="shared" si="0"/>
        <v>183</v>
      </c>
      <c r="K28" s="82"/>
      <c r="L28" s="82"/>
      <c r="M28" s="82"/>
    </row>
    <row r="29" spans="1:13" ht="14.25" x14ac:dyDescent="0.2">
      <c r="A29" s="89">
        <v>19</v>
      </c>
      <c r="B29" s="394" t="s">
        <v>968</v>
      </c>
      <c r="C29" s="397"/>
      <c r="D29" s="397"/>
      <c r="E29" s="397"/>
      <c r="F29" s="397"/>
      <c r="G29" s="395">
        <v>0</v>
      </c>
      <c r="H29" s="397"/>
      <c r="I29" s="397"/>
      <c r="J29" s="396">
        <f t="shared" si="0"/>
        <v>0</v>
      </c>
      <c r="K29" s="82"/>
      <c r="L29" s="82"/>
      <c r="M29" s="82"/>
    </row>
    <row r="30" spans="1:13" ht="14.25" x14ac:dyDescent="0.2">
      <c r="A30" s="89">
        <v>20</v>
      </c>
      <c r="B30" s="394" t="s">
        <v>969</v>
      </c>
      <c r="C30" s="397"/>
      <c r="D30" s="397"/>
      <c r="E30" s="397"/>
      <c r="F30" s="397"/>
      <c r="G30" s="395">
        <v>0</v>
      </c>
      <c r="H30" s="397"/>
      <c r="I30" s="397"/>
      <c r="J30" s="396">
        <f t="shared" si="0"/>
        <v>0</v>
      </c>
      <c r="K30" s="82"/>
      <c r="L30" s="82"/>
      <c r="M30" s="82"/>
    </row>
    <row r="31" spans="1:13" ht="14.25" x14ac:dyDescent="0.2">
      <c r="A31" s="89">
        <v>21</v>
      </c>
      <c r="B31" s="394" t="s">
        <v>970</v>
      </c>
      <c r="C31" s="397"/>
      <c r="D31" s="397"/>
      <c r="E31" s="397"/>
      <c r="F31" s="397"/>
      <c r="G31" s="395">
        <v>0</v>
      </c>
      <c r="H31" s="397"/>
      <c r="I31" s="397"/>
      <c r="J31" s="396">
        <f t="shared" si="0"/>
        <v>0</v>
      </c>
      <c r="K31" s="82"/>
      <c r="L31" s="82"/>
      <c r="M31" s="82"/>
    </row>
    <row r="32" spans="1:13" ht="14.25" x14ac:dyDescent="0.2">
      <c r="A32" s="89">
        <v>22</v>
      </c>
      <c r="B32" s="394" t="s">
        <v>971</v>
      </c>
      <c r="C32" s="397"/>
      <c r="D32" s="397"/>
      <c r="E32" s="397"/>
      <c r="F32" s="397"/>
      <c r="G32" s="395">
        <v>0</v>
      </c>
      <c r="H32" s="397"/>
      <c r="I32" s="397"/>
      <c r="J32" s="396">
        <f t="shared" si="0"/>
        <v>0</v>
      </c>
      <c r="K32" s="82"/>
      <c r="L32" s="82"/>
      <c r="M32" s="82"/>
    </row>
    <row r="33" spans="1:13" ht="14.25" x14ac:dyDescent="0.2">
      <c r="A33" s="89">
        <v>23</v>
      </c>
      <c r="B33" s="394" t="s">
        <v>972</v>
      </c>
      <c r="C33" s="397"/>
      <c r="D33" s="397"/>
      <c r="E33" s="397"/>
      <c r="F33" s="397"/>
      <c r="G33" s="395">
        <v>717</v>
      </c>
      <c r="H33" s="397"/>
      <c r="I33" s="397"/>
      <c r="J33" s="396">
        <f t="shared" si="0"/>
        <v>717</v>
      </c>
      <c r="K33" s="82"/>
      <c r="L33" s="82"/>
      <c r="M33" s="82"/>
    </row>
    <row r="34" spans="1:13" ht="14.25" x14ac:dyDescent="0.2">
      <c r="A34" s="89">
        <v>24</v>
      </c>
      <c r="B34" s="394" t="s">
        <v>973</v>
      </c>
      <c r="C34" s="397"/>
      <c r="D34" s="397"/>
      <c r="E34" s="397"/>
      <c r="F34" s="397"/>
      <c r="G34" s="395">
        <v>0</v>
      </c>
      <c r="H34" s="397"/>
      <c r="I34" s="397"/>
      <c r="J34" s="396">
        <f t="shared" si="0"/>
        <v>0</v>
      </c>
      <c r="K34" s="82"/>
      <c r="L34" s="82"/>
      <c r="M34" s="82"/>
    </row>
    <row r="35" spans="1:13" ht="14.25" x14ac:dyDescent="0.2">
      <c r="A35" s="89">
        <v>25</v>
      </c>
      <c r="B35" s="394" t="s">
        <v>974</v>
      </c>
      <c r="C35" s="397"/>
      <c r="D35" s="397"/>
      <c r="E35" s="397"/>
      <c r="F35" s="397"/>
      <c r="G35" s="395">
        <v>0</v>
      </c>
      <c r="H35" s="397"/>
      <c r="I35" s="397"/>
      <c r="J35" s="396">
        <f t="shared" si="0"/>
        <v>0</v>
      </c>
      <c r="K35" s="82"/>
      <c r="L35" s="82"/>
      <c r="M35" s="82"/>
    </row>
    <row r="36" spans="1:13" ht="14.25" x14ac:dyDescent="0.2">
      <c r="A36" s="89">
        <v>26</v>
      </c>
      <c r="B36" s="394" t="s">
        <v>975</v>
      </c>
      <c r="C36" s="397"/>
      <c r="D36" s="397"/>
      <c r="E36" s="397"/>
      <c r="F36" s="397"/>
      <c r="G36" s="395">
        <v>0</v>
      </c>
      <c r="H36" s="397"/>
      <c r="I36" s="397"/>
      <c r="J36" s="396">
        <f t="shared" si="0"/>
        <v>0</v>
      </c>
      <c r="K36" s="82"/>
      <c r="L36" s="82"/>
      <c r="M36" s="82"/>
    </row>
    <row r="37" spans="1:13" ht="14.25" x14ac:dyDescent="0.2">
      <c r="A37" s="89">
        <v>27</v>
      </c>
      <c r="B37" s="394" t="s">
        <v>976</v>
      </c>
      <c r="C37" s="397"/>
      <c r="D37" s="397"/>
      <c r="E37" s="397"/>
      <c r="F37" s="397"/>
      <c r="G37" s="395">
        <v>82</v>
      </c>
      <c r="H37" s="397"/>
      <c r="I37" s="397"/>
      <c r="J37" s="396">
        <f t="shared" si="0"/>
        <v>82</v>
      </c>
      <c r="K37" s="82"/>
      <c r="L37" s="82"/>
      <c r="M37" s="82"/>
    </row>
    <row r="38" spans="1:13" ht="14.25" x14ac:dyDescent="0.2">
      <c r="A38" s="89">
        <v>28</v>
      </c>
      <c r="B38" s="394" t="s">
        <v>977</v>
      </c>
      <c r="C38" s="397"/>
      <c r="D38" s="397"/>
      <c r="E38" s="397"/>
      <c r="F38" s="397"/>
      <c r="G38" s="395">
        <v>0</v>
      </c>
      <c r="H38" s="397"/>
      <c r="I38" s="397"/>
      <c r="J38" s="396">
        <f t="shared" si="0"/>
        <v>0</v>
      </c>
      <c r="K38" s="82"/>
      <c r="L38" s="82"/>
      <c r="M38" s="82"/>
    </row>
    <row r="39" spans="1:13" ht="14.25" x14ac:dyDescent="0.2">
      <c r="A39" s="89">
        <v>29</v>
      </c>
      <c r="B39" s="394" t="s">
        <v>978</v>
      </c>
      <c r="C39" s="397"/>
      <c r="D39" s="397"/>
      <c r="E39" s="397"/>
      <c r="F39" s="397"/>
      <c r="G39" s="395">
        <v>327</v>
      </c>
      <c r="H39" s="397"/>
      <c r="I39" s="397"/>
      <c r="J39" s="396">
        <f t="shared" si="0"/>
        <v>327</v>
      </c>
      <c r="K39" s="82"/>
      <c r="L39" s="82"/>
      <c r="M39" s="82"/>
    </row>
    <row r="40" spans="1:13" ht="14.25" x14ac:dyDescent="0.2">
      <c r="A40" s="89">
        <v>30</v>
      </c>
      <c r="B40" s="394" t="s">
        <v>979</v>
      </c>
      <c r="C40" s="397"/>
      <c r="D40" s="397"/>
      <c r="E40" s="397"/>
      <c r="F40" s="397"/>
      <c r="G40" s="395">
        <v>0</v>
      </c>
      <c r="H40" s="397"/>
      <c r="I40" s="397"/>
      <c r="J40" s="396">
        <f t="shared" si="0"/>
        <v>0</v>
      </c>
      <c r="K40" s="82"/>
      <c r="L40" s="82"/>
      <c r="M40" s="82"/>
    </row>
    <row r="41" spans="1:13" ht="14.25" x14ac:dyDescent="0.2">
      <c r="A41" s="89">
        <v>31</v>
      </c>
      <c r="B41" s="394" t="s">
        <v>980</v>
      </c>
      <c r="C41" s="397"/>
      <c r="D41" s="397"/>
      <c r="E41" s="397"/>
      <c r="F41" s="397"/>
      <c r="G41" s="395">
        <v>0</v>
      </c>
      <c r="H41" s="397"/>
      <c r="I41" s="397"/>
      <c r="J41" s="396">
        <f t="shared" si="0"/>
        <v>0</v>
      </c>
      <c r="K41" s="82"/>
      <c r="L41" s="82"/>
      <c r="M41" s="82"/>
    </row>
    <row r="42" spans="1:13" ht="14.25" x14ac:dyDescent="0.2">
      <c r="A42" s="89">
        <v>32</v>
      </c>
      <c r="B42" s="394" t="s">
        <v>981</v>
      </c>
      <c r="C42" s="397"/>
      <c r="D42" s="397"/>
      <c r="E42" s="397"/>
      <c r="F42" s="397"/>
      <c r="G42" s="395">
        <v>614</v>
      </c>
      <c r="H42" s="397"/>
      <c r="I42" s="397"/>
      <c r="J42" s="396">
        <f t="shared" si="0"/>
        <v>614</v>
      </c>
      <c r="K42" s="82"/>
      <c r="L42" s="82"/>
      <c r="M42" s="82"/>
    </row>
    <row r="43" spans="1:13" ht="14.25" x14ac:dyDescent="0.2">
      <c r="A43" s="89">
        <v>33</v>
      </c>
      <c r="B43" s="394" t="s">
        <v>982</v>
      </c>
      <c r="C43" s="397"/>
      <c r="D43" s="397"/>
      <c r="E43" s="397"/>
      <c r="F43" s="397"/>
      <c r="G43" s="395">
        <v>528</v>
      </c>
      <c r="H43" s="397"/>
      <c r="I43" s="397"/>
      <c r="J43" s="396">
        <f t="shared" si="0"/>
        <v>528</v>
      </c>
      <c r="K43" s="82"/>
      <c r="L43" s="82"/>
      <c r="M43" s="82"/>
    </row>
    <row r="44" spans="1:13" x14ac:dyDescent="0.2">
      <c r="A44" s="86" t="s">
        <v>19</v>
      </c>
      <c r="B44" s="90"/>
      <c r="C44" s="90"/>
      <c r="D44" s="90"/>
      <c r="E44" s="90"/>
      <c r="F44" s="90"/>
      <c r="G44" s="396">
        <f>SUM(G11:G43)</f>
        <v>3346</v>
      </c>
      <c r="H44" s="396">
        <f t="shared" ref="H44:I44" si="1">SUM(H11:H43)</f>
        <v>0</v>
      </c>
      <c r="I44" s="396">
        <f t="shared" si="1"/>
        <v>0</v>
      </c>
      <c r="J44" s="396">
        <f t="shared" si="0"/>
        <v>3346</v>
      </c>
      <c r="L44" s="82"/>
      <c r="M44" s="82"/>
    </row>
    <row r="45" spans="1:13" x14ac:dyDescent="0.2">
      <c r="A45" s="9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x14ac:dyDescent="0.2">
      <c r="A47" s="82" t="s">
        <v>125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x14ac:dyDescent="0.2">
      <c r="A48" s="82" t="s">
        <v>202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x14ac:dyDescent="0.2">
      <c r="A49" t="s">
        <v>126</v>
      </c>
    </row>
    <row r="50" spans="1:13" x14ac:dyDescent="0.2">
      <c r="A50" s="1089" t="s">
        <v>127</v>
      </c>
      <c r="B50" s="1089"/>
      <c r="C50" s="1089"/>
      <c r="D50" s="1089"/>
      <c r="E50" s="1089"/>
      <c r="F50" s="1089"/>
      <c r="G50" s="1089"/>
      <c r="H50" s="1089"/>
      <c r="I50" s="1089"/>
      <c r="J50" s="1089"/>
      <c r="K50" s="1089"/>
      <c r="L50" s="1089"/>
      <c r="M50" s="1089"/>
    </row>
    <row r="51" spans="1:13" x14ac:dyDescent="0.2">
      <c r="A51" s="1090" t="s">
        <v>128</v>
      </c>
      <c r="B51" s="1090"/>
      <c r="C51" s="1090"/>
      <c r="D51" s="1090"/>
      <c r="E51" s="82"/>
      <c r="F51" s="82"/>
      <c r="G51" s="82"/>
      <c r="H51" s="82"/>
      <c r="I51" s="82"/>
      <c r="J51" s="82"/>
      <c r="K51" s="82"/>
      <c r="L51" s="82"/>
      <c r="M51" s="82"/>
    </row>
    <row r="52" spans="1:13" x14ac:dyDescent="0.2">
      <c r="A52" s="129" t="s">
        <v>172</v>
      </c>
      <c r="B52" s="129"/>
      <c r="C52" s="129"/>
      <c r="D52" s="129"/>
      <c r="E52" s="82"/>
      <c r="F52" s="82"/>
      <c r="G52" s="82"/>
      <c r="H52" s="82"/>
      <c r="I52" s="82"/>
      <c r="J52" s="82"/>
      <c r="K52" s="82"/>
      <c r="L52" s="82"/>
      <c r="M52" s="82"/>
    </row>
    <row r="53" spans="1:13" x14ac:dyDescent="0.2">
      <c r="A53" s="129"/>
      <c r="B53" s="129"/>
      <c r="C53" s="129"/>
      <c r="D53" s="129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.75" x14ac:dyDescent="0.25">
      <c r="A54" s="94" t="s">
        <v>12</v>
      </c>
      <c r="B54" s="94"/>
      <c r="C54" s="94"/>
      <c r="D54" s="94"/>
      <c r="E54" s="94"/>
      <c r="F54" s="94"/>
      <c r="G54" s="94"/>
      <c r="H54" s="94"/>
      <c r="I54" s="94"/>
      <c r="J54" s="130" t="s">
        <v>13</v>
      </c>
      <c r="K54" s="130"/>
      <c r="L54" s="82"/>
      <c r="M54" s="82"/>
    </row>
    <row r="55" spans="1:13" ht="15.75" x14ac:dyDescent="0.2">
      <c r="A55" s="912" t="s">
        <v>14</v>
      </c>
      <c r="B55" s="912"/>
      <c r="C55" s="912"/>
      <c r="D55" s="912"/>
      <c r="E55" s="912"/>
      <c r="F55" s="912"/>
      <c r="G55" s="912"/>
      <c r="H55" s="912"/>
      <c r="I55" s="912"/>
      <c r="J55" s="912"/>
      <c r="K55" s="82"/>
      <c r="L55" s="82"/>
      <c r="M55" s="82"/>
    </row>
    <row r="56" spans="1:13" ht="15.75" customHeight="1" x14ac:dyDescent="0.2">
      <c r="A56" s="912" t="s">
        <v>15</v>
      </c>
      <c r="B56" s="912"/>
      <c r="C56" s="912"/>
      <c r="D56" s="912"/>
      <c r="E56" s="912"/>
      <c r="F56" s="912"/>
      <c r="G56" s="912"/>
      <c r="H56" s="912"/>
      <c r="I56" s="912"/>
      <c r="J56" s="912"/>
      <c r="K56" s="130"/>
      <c r="L56" s="82"/>
      <c r="M56" s="82"/>
    </row>
    <row r="57" spans="1:13" x14ac:dyDescent="0.2">
      <c r="A57" s="82"/>
      <c r="B57" s="82"/>
      <c r="C57" s="82"/>
      <c r="D57" s="82"/>
      <c r="E57" s="82"/>
      <c r="F57" s="82"/>
      <c r="G57" s="860" t="s">
        <v>87</v>
      </c>
      <c r="H57" s="860"/>
      <c r="I57" s="860"/>
      <c r="J57" s="860"/>
      <c r="K57" s="34"/>
      <c r="L57" s="34"/>
      <c r="M57" s="82"/>
    </row>
    <row r="58" spans="1:13" x14ac:dyDescent="0.2">
      <c r="A58" s="1086"/>
      <c r="B58" s="1086"/>
      <c r="C58" s="1086"/>
      <c r="D58" s="1086"/>
      <c r="E58" s="1086"/>
      <c r="F58" s="1086"/>
      <c r="G58" s="1086"/>
      <c r="H58" s="1086"/>
      <c r="I58" s="1086"/>
      <c r="J58" s="1086"/>
      <c r="K58" s="82"/>
      <c r="L58" s="82"/>
      <c r="M58" s="82"/>
    </row>
  </sheetData>
  <mergeCells count="17">
    <mergeCell ref="K50:M50"/>
    <mergeCell ref="A8:A9"/>
    <mergeCell ref="B8:B9"/>
    <mergeCell ref="C8:J8"/>
    <mergeCell ref="C3:I3"/>
    <mergeCell ref="D1:E1"/>
    <mergeCell ref="G1:J1"/>
    <mergeCell ref="A2:J2"/>
    <mergeCell ref="A4:J4"/>
    <mergeCell ref="A5:B5"/>
    <mergeCell ref="G57:J57"/>
    <mergeCell ref="A58:J58"/>
    <mergeCell ref="A55:J55"/>
    <mergeCell ref="A50:D50"/>
    <mergeCell ref="E50:J50"/>
    <mergeCell ref="A51:D51"/>
    <mergeCell ref="A56:J5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  <pageSetUpPr fitToPage="1"/>
  </sheetPr>
  <dimension ref="A1:Z55"/>
  <sheetViews>
    <sheetView zoomScale="80" zoomScaleNormal="80" zoomScaleSheetLayoutView="76" workbookViewId="0">
      <selection activeCell="O10" sqref="O10"/>
    </sheetView>
  </sheetViews>
  <sheetFormatPr defaultRowHeight="12.75" x14ac:dyDescent="0.2"/>
  <cols>
    <col min="1" max="1" width="6.140625" customWidth="1"/>
    <col min="2" max="2" width="19.5703125" customWidth="1"/>
    <col min="3" max="5" width="17" customWidth="1"/>
    <col min="6" max="6" width="23.85546875" bestFit="1" customWidth="1"/>
    <col min="7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988" t="s">
        <v>546</v>
      </c>
      <c r="M1" s="988"/>
      <c r="N1" s="96"/>
      <c r="O1" s="82"/>
      <c r="P1" s="82"/>
    </row>
    <row r="2" spans="1:26" ht="15.75" x14ac:dyDescent="0.25">
      <c r="A2" s="1079" t="s">
        <v>0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82"/>
      <c r="O2" s="82"/>
      <c r="P2" s="82"/>
    </row>
    <row r="3" spans="1:26" ht="20.25" x14ac:dyDescent="0.3">
      <c r="A3" s="896" t="s">
        <v>745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2"/>
      <c r="O3" s="82"/>
      <c r="P3" s="82"/>
    </row>
    <row r="4" spans="1:26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26" ht="15.75" x14ac:dyDescent="0.25">
      <c r="A5" s="897" t="s">
        <v>545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2"/>
      <c r="O5" s="82"/>
      <c r="P5" s="82"/>
    </row>
    <row r="6" spans="1:26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26" x14ac:dyDescent="0.2">
      <c r="A7" s="863" t="s">
        <v>994</v>
      </c>
      <c r="B7" s="863"/>
      <c r="C7" s="31"/>
      <c r="D7" s="31"/>
      <c r="E7" s="3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26" ht="18" x14ac:dyDescent="0.25">
      <c r="A8" s="85"/>
      <c r="B8" s="85"/>
      <c r="C8" s="85"/>
      <c r="D8" s="85"/>
      <c r="E8" s="8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26" ht="19.899999999999999" customHeight="1" x14ac:dyDescent="0.2">
      <c r="A9" s="1077" t="s">
        <v>2</v>
      </c>
      <c r="B9" s="1077" t="s">
        <v>3</v>
      </c>
      <c r="C9" s="1097" t="s">
        <v>123</v>
      </c>
      <c r="D9" s="1097"/>
      <c r="E9" s="1098"/>
      <c r="F9" s="1099" t="s">
        <v>124</v>
      </c>
      <c r="G9" s="1097"/>
      <c r="H9" s="1097"/>
      <c r="I9" s="1098"/>
      <c r="J9" s="1099" t="s">
        <v>200</v>
      </c>
      <c r="K9" s="1097"/>
      <c r="L9" s="1097"/>
      <c r="M9" s="1098"/>
      <c r="Y9" s="9"/>
      <c r="Z9" s="12"/>
    </row>
    <row r="10" spans="1:26" ht="45.75" customHeight="1" x14ac:dyDescent="0.2">
      <c r="A10" s="1077"/>
      <c r="B10" s="1077"/>
      <c r="C10" s="132" t="s">
        <v>393</v>
      </c>
      <c r="D10" s="4" t="s">
        <v>390</v>
      </c>
      <c r="E10" s="132" t="s">
        <v>203</v>
      </c>
      <c r="F10" s="4" t="s">
        <v>388</v>
      </c>
      <c r="G10" s="132" t="s">
        <v>389</v>
      </c>
      <c r="H10" s="4" t="s">
        <v>390</v>
      </c>
      <c r="I10" s="132" t="s">
        <v>203</v>
      </c>
      <c r="J10" s="4" t="s">
        <v>392</v>
      </c>
      <c r="K10" s="132" t="s">
        <v>389</v>
      </c>
      <c r="L10" s="4" t="s">
        <v>390</v>
      </c>
      <c r="M10" s="5" t="s">
        <v>203</v>
      </c>
    </row>
    <row r="11" spans="1:26" s="14" customFormat="1" x14ac:dyDescent="0.2">
      <c r="A11" s="325">
        <v>1</v>
      </c>
      <c r="B11" s="325">
        <v>2</v>
      </c>
      <c r="C11" s="325">
        <v>3</v>
      </c>
      <c r="D11" s="325">
        <v>4</v>
      </c>
      <c r="E11" s="325">
        <v>5</v>
      </c>
      <c r="F11" s="325">
        <v>6</v>
      </c>
      <c r="G11" s="325">
        <v>7</v>
      </c>
      <c r="H11" s="325">
        <v>8</v>
      </c>
      <c r="I11" s="325">
        <v>9</v>
      </c>
      <c r="J11" s="325">
        <v>10</v>
      </c>
      <c r="K11" s="325">
        <v>11</v>
      </c>
      <c r="L11" s="325">
        <v>12</v>
      </c>
      <c r="M11" s="325">
        <v>13</v>
      </c>
    </row>
    <row r="12" spans="1:26" ht="15" x14ac:dyDescent="0.2">
      <c r="A12" s="89">
        <v>1</v>
      </c>
      <c r="B12" s="394" t="s">
        <v>950</v>
      </c>
      <c r="C12" s="398">
        <v>0</v>
      </c>
      <c r="D12" s="399">
        <v>0</v>
      </c>
      <c r="E12" s="399">
        <v>0</v>
      </c>
      <c r="F12" s="398" t="s">
        <v>1000</v>
      </c>
      <c r="G12" s="399">
        <v>2</v>
      </c>
      <c r="H12" s="395">
        <v>406</v>
      </c>
      <c r="I12" s="399">
        <v>81952</v>
      </c>
      <c r="J12" s="400">
        <v>0</v>
      </c>
      <c r="K12" s="401">
        <v>0</v>
      </c>
      <c r="L12" s="401">
        <v>0</v>
      </c>
      <c r="M12" s="401">
        <v>0</v>
      </c>
    </row>
    <row r="13" spans="1:26" ht="15" x14ac:dyDescent="0.2">
      <c r="A13" s="89">
        <v>2</v>
      </c>
      <c r="B13" s="394" t="s">
        <v>951</v>
      </c>
      <c r="C13" s="398">
        <v>0</v>
      </c>
      <c r="D13" s="399">
        <v>0</v>
      </c>
      <c r="E13" s="399">
        <v>0</v>
      </c>
      <c r="F13" s="404" t="s">
        <v>7</v>
      </c>
      <c r="G13" s="399">
        <v>0</v>
      </c>
      <c r="H13" s="395">
        <v>0</v>
      </c>
      <c r="I13" s="399">
        <v>0</v>
      </c>
      <c r="J13" s="400">
        <v>0</v>
      </c>
      <c r="K13" s="401">
        <v>0</v>
      </c>
      <c r="L13" s="401">
        <v>0</v>
      </c>
      <c r="M13" s="401">
        <v>0</v>
      </c>
    </row>
    <row r="14" spans="1:26" ht="15" x14ac:dyDescent="0.2">
      <c r="A14" s="89">
        <v>3</v>
      </c>
      <c r="B14" s="394" t="s">
        <v>952</v>
      </c>
      <c r="C14" s="398">
        <v>0</v>
      </c>
      <c r="D14" s="399">
        <v>0</v>
      </c>
      <c r="E14" s="399">
        <v>0</v>
      </c>
      <c r="F14" s="404" t="s">
        <v>7</v>
      </c>
      <c r="G14" s="399">
        <v>0</v>
      </c>
      <c r="H14" s="395">
        <v>0</v>
      </c>
      <c r="I14" s="399">
        <v>0</v>
      </c>
      <c r="J14" s="400">
        <v>0</v>
      </c>
      <c r="K14" s="401">
        <v>0</v>
      </c>
      <c r="L14" s="401">
        <v>0</v>
      </c>
      <c r="M14" s="401">
        <v>0</v>
      </c>
    </row>
    <row r="15" spans="1:26" ht="15" x14ac:dyDescent="0.2">
      <c r="A15" s="89">
        <v>4</v>
      </c>
      <c r="B15" s="394" t="s">
        <v>953</v>
      </c>
      <c r="C15" s="398">
        <v>0</v>
      </c>
      <c r="D15" s="399">
        <v>0</v>
      </c>
      <c r="E15" s="399">
        <v>0</v>
      </c>
      <c r="F15" s="404" t="s">
        <v>7</v>
      </c>
      <c r="G15" s="399">
        <v>0</v>
      </c>
      <c r="H15" s="395">
        <v>0</v>
      </c>
      <c r="I15" s="399">
        <v>0</v>
      </c>
      <c r="J15" s="400">
        <v>0</v>
      </c>
      <c r="K15" s="401">
        <v>0</v>
      </c>
      <c r="L15" s="401">
        <v>0</v>
      </c>
      <c r="M15" s="401">
        <v>0</v>
      </c>
    </row>
    <row r="16" spans="1:26" ht="15" x14ac:dyDescent="0.2">
      <c r="A16" s="89">
        <v>5</v>
      </c>
      <c r="B16" s="394" t="s">
        <v>954</v>
      </c>
      <c r="C16" s="398">
        <v>0</v>
      </c>
      <c r="D16" s="399">
        <v>0</v>
      </c>
      <c r="E16" s="399">
        <v>0</v>
      </c>
      <c r="F16" s="404" t="s">
        <v>7</v>
      </c>
      <c r="G16" s="399">
        <v>0</v>
      </c>
      <c r="H16" s="395">
        <v>0</v>
      </c>
      <c r="I16" s="399">
        <v>0</v>
      </c>
      <c r="J16" s="400">
        <v>0</v>
      </c>
      <c r="K16" s="401">
        <v>0</v>
      </c>
      <c r="L16" s="401">
        <v>0</v>
      </c>
      <c r="M16" s="401">
        <v>0</v>
      </c>
    </row>
    <row r="17" spans="1:13" ht="15" x14ac:dyDescent="0.2">
      <c r="A17" s="89">
        <v>6</v>
      </c>
      <c r="B17" s="394" t="s">
        <v>955</v>
      </c>
      <c r="C17" s="398">
        <v>0</v>
      </c>
      <c r="D17" s="399">
        <v>0</v>
      </c>
      <c r="E17" s="399">
        <v>0</v>
      </c>
      <c r="F17" s="404" t="s">
        <v>7</v>
      </c>
      <c r="G17" s="399">
        <v>0</v>
      </c>
      <c r="H17" s="395">
        <v>0</v>
      </c>
      <c r="I17" s="399">
        <v>0</v>
      </c>
      <c r="J17" s="400">
        <v>0</v>
      </c>
      <c r="K17" s="401">
        <v>0</v>
      </c>
      <c r="L17" s="401">
        <v>0</v>
      </c>
      <c r="M17" s="401">
        <v>0</v>
      </c>
    </row>
    <row r="18" spans="1:13" ht="15" x14ac:dyDescent="0.2">
      <c r="A18" s="89">
        <v>7</v>
      </c>
      <c r="B18" s="394" t="s">
        <v>956</v>
      </c>
      <c r="C18" s="398">
        <v>0</v>
      </c>
      <c r="D18" s="399">
        <v>0</v>
      </c>
      <c r="E18" s="399">
        <v>0</v>
      </c>
      <c r="F18" s="399" t="s">
        <v>996</v>
      </c>
      <c r="G18" s="399">
        <v>1</v>
      </c>
      <c r="H18" s="395">
        <v>56</v>
      </c>
      <c r="I18" s="399">
        <v>15000</v>
      </c>
      <c r="J18" s="400">
        <v>0</v>
      </c>
      <c r="K18" s="401">
        <v>0</v>
      </c>
      <c r="L18" s="401">
        <v>0</v>
      </c>
      <c r="M18" s="401">
        <v>0</v>
      </c>
    </row>
    <row r="19" spans="1:13" ht="15" x14ac:dyDescent="0.2">
      <c r="A19" s="89">
        <v>8</v>
      </c>
      <c r="B19" s="394" t="s">
        <v>957</v>
      </c>
      <c r="C19" s="398">
        <v>0</v>
      </c>
      <c r="D19" s="399">
        <v>0</v>
      </c>
      <c r="E19" s="399">
        <v>0</v>
      </c>
      <c r="F19" s="404" t="s">
        <v>7</v>
      </c>
      <c r="G19" s="399">
        <v>0</v>
      </c>
      <c r="H19" s="395">
        <v>0</v>
      </c>
      <c r="I19" s="399">
        <v>0</v>
      </c>
      <c r="J19" s="400">
        <v>0</v>
      </c>
      <c r="K19" s="401">
        <v>0</v>
      </c>
      <c r="L19" s="401">
        <v>0</v>
      </c>
      <c r="M19" s="401">
        <v>0</v>
      </c>
    </row>
    <row r="20" spans="1:13" ht="15" x14ac:dyDescent="0.2">
      <c r="A20" s="89">
        <v>9</v>
      </c>
      <c r="B20" s="394" t="s">
        <v>958</v>
      </c>
      <c r="C20" s="398">
        <v>0</v>
      </c>
      <c r="D20" s="399">
        <v>0</v>
      </c>
      <c r="E20" s="399">
        <v>0</v>
      </c>
      <c r="F20" s="404" t="s">
        <v>7</v>
      </c>
      <c r="G20" s="399">
        <v>0</v>
      </c>
      <c r="H20" s="395">
        <v>0</v>
      </c>
      <c r="I20" s="399">
        <v>0</v>
      </c>
      <c r="J20" s="400">
        <v>0</v>
      </c>
      <c r="K20" s="401">
        <v>0</v>
      </c>
      <c r="L20" s="401">
        <v>0</v>
      </c>
      <c r="M20" s="401">
        <v>0</v>
      </c>
    </row>
    <row r="21" spans="1:13" ht="15" x14ac:dyDescent="0.2">
      <c r="A21" s="89">
        <v>10</v>
      </c>
      <c r="B21" s="394" t="s">
        <v>959</v>
      </c>
      <c r="C21" s="398">
        <v>0</v>
      </c>
      <c r="D21" s="399">
        <v>0</v>
      </c>
      <c r="E21" s="399">
        <v>0</v>
      </c>
      <c r="F21" s="404" t="s">
        <v>7</v>
      </c>
      <c r="G21" s="399">
        <v>0</v>
      </c>
      <c r="H21" s="395">
        <v>0</v>
      </c>
      <c r="I21" s="399">
        <v>0</v>
      </c>
      <c r="J21" s="400">
        <v>0</v>
      </c>
      <c r="K21" s="401">
        <v>0</v>
      </c>
      <c r="L21" s="401">
        <v>0</v>
      </c>
      <c r="M21" s="401">
        <v>0</v>
      </c>
    </row>
    <row r="22" spans="1:13" ht="15" x14ac:dyDescent="0.2">
      <c r="A22" s="89">
        <v>11</v>
      </c>
      <c r="B22" s="394" t="s">
        <v>960</v>
      </c>
      <c r="C22" s="398">
        <v>0</v>
      </c>
      <c r="D22" s="399">
        <v>0</v>
      </c>
      <c r="E22" s="399">
        <v>0</v>
      </c>
      <c r="F22" s="404" t="s">
        <v>7</v>
      </c>
      <c r="G22" s="399">
        <v>0</v>
      </c>
      <c r="H22" s="395">
        <v>0</v>
      </c>
      <c r="I22" s="399">
        <v>0</v>
      </c>
      <c r="J22" s="400">
        <v>0</v>
      </c>
      <c r="K22" s="401">
        <v>0</v>
      </c>
      <c r="L22" s="401">
        <v>0</v>
      </c>
      <c r="M22" s="401">
        <v>0</v>
      </c>
    </row>
    <row r="23" spans="1:13" ht="15" x14ac:dyDescent="0.2">
      <c r="A23" s="89">
        <v>12</v>
      </c>
      <c r="B23" s="394" t="s">
        <v>961</v>
      </c>
      <c r="C23" s="398">
        <v>0</v>
      </c>
      <c r="D23" s="399">
        <v>0</v>
      </c>
      <c r="E23" s="399">
        <v>0</v>
      </c>
      <c r="F23" s="404" t="s">
        <v>7</v>
      </c>
      <c r="G23" s="399">
        <v>0</v>
      </c>
      <c r="H23" s="395">
        <v>0</v>
      </c>
      <c r="I23" s="399">
        <v>0</v>
      </c>
      <c r="J23" s="400">
        <v>0</v>
      </c>
      <c r="K23" s="401">
        <v>0</v>
      </c>
      <c r="L23" s="401">
        <v>0</v>
      </c>
      <c r="M23" s="401">
        <v>0</v>
      </c>
    </row>
    <row r="24" spans="1:13" ht="15" x14ac:dyDescent="0.2">
      <c r="A24" s="89">
        <v>13</v>
      </c>
      <c r="B24" s="394" t="s">
        <v>962</v>
      </c>
      <c r="C24" s="398">
        <v>0</v>
      </c>
      <c r="D24" s="399">
        <v>0</v>
      </c>
      <c r="E24" s="399">
        <v>0</v>
      </c>
      <c r="F24" s="399" t="s">
        <v>996</v>
      </c>
      <c r="G24" s="399">
        <v>1</v>
      </c>
      <c r="H24" s="395">
        <v>433</v>
      </c>
      <c r="I24" s="399">
        <v>91853</v>
      </c>
      <c r="J24" s="400">
        <v>0</v>
      </c>
      <c r="K24" s="401">
        <v>0</v>
      </c>
      <c r="L24" s="401">
        <v>0</v>
      </c>
      <c r="M24" s="401">
        <v>0</v>
      </c>
    </row>
    <row r="25" spans="1:13" ht="15" x14ac:dyDescent="0.2">
      <c r="A25" s="89">
        <v>14</v>
      </c>
      <c r="B25" s="394" t="s">
        <v>963</v>
      </c>
      <c r="C25" s="398">
        <v>0</v>
      </c>
      <c r="D25" s="399">
        <v>0</v>
      </c>
      <c r="E25" s="399">
        <v>0</v>
      </c>
      <c r="F25" s="404" t="s">
        <v>7</v>
      </c>
      <c r="G25" s="399">
        <v>0</v>
      </c>
      <c r="H25" s="395">
        <v>0</v>
      </c>
      <c r="I25" s="399">
        <v>0</v>
      </c>
      <c r="J25" s="400">
        <v>0</v>
      </c>
      <c r="K25" s="401">
        <v>0</v>
      </c>
      <c r="L25" s="401">
        <v>0</v>
      </c>
      <c r="M25" s="401">
        <v>0</v>
      </c>
    </row>
    <row r="26" spans="1:13" ht="15" x14ac:dyDescent="0.2">
      <c r="A26" s="89">
        <v>15</v>
      </c>
      <c r="B26" s="394" t="s">
        <v>964</v>
      </c>
      <c r="C26" s="398">
        <v>0</v>
      </c>
      <c r="D26" s="399">
        <v>0</v>
      </c>
      <c r="E26" s="399">
        <v>0</v>
      </c>
      <c r="F26" s="404" t="s">
        <v>7</v>
      </c>
      <c r="G26" s="399">
        <v>0</v>
      </c>
      <c r="H26" s="395">
        <v>0</v>
      </c>
      <c r="I26" s="399">
        <v>0</v>
      </c>
      <c r="J26" s="400">
        <v>0</v>
      </c>
      <c r="K26" s="401">
        <v>0</v>
      </c>
      <c r="L26" s="401">
        <v>0</v>
      </c>
      <c r="M26" s="401">
        <v>0</v>
      </c>
    </row>
    <row r="27" spans="1:13" ht="15" x14ac:dyDescent="0.2">
      <c r="A27" s="89">
        <v>16</v>
      </c>
      <c r="B27" s="394" t="s">
        <v>965</v>
      </c>
      <c r="C27" s="398">
        <v>0</v>
      </c>
      <c r="D27" s="399">
        <v>0</v>
      </c>
      <c r="E27" s="399">
        <v>0</v>
      </c>
      <c r="F27" s="404" t="s">
        <v>7</v>
      </c>
      <c r="G27" s="399">
        <v>0</v>
      </c>
      <c r="H27" s="395">
        <v>0</v>
      </c>
      <c r="I27" s="399">
        <v>0</v>
      </c>
      <c r="J27" s="400">
        <v>0</v>
      </c>
      <c r="K27" s="401">
        <v>0</v>
      </c>
      <c r="L27" s="401">
        <v>0</v>
      </c>
      <c r="M27" s="401">
        <v>0</v>
      </c>
    </row>
    <row r="28" spans="1:13" ht="15" x14ac:dyDescent="0.2">
      <c r="A28" s="89">
        <v>17</v>
      </c>
      <c r="B28" s="394" t="s">
        <v>967</v>
      </c>
      <c r="C28" s="398">
        <v>0</v>
      </c>
      <c r="D28" s="399">
        <v>0</v>
      </c>
      <c r="E28" s="399">
        <v>0</v>
      </c>
      <c r="F28" s="404" t="s">
        <v>7</v>
      </c>
      <c r="G28" s="399">
        <v>0</v>
      </c>
      <c r="H28" s="395">
        <v>0</v>
      </c>
      <c r="I28" s="399">
        <v>0</v>
      </c>
      <c r="J28" s="400">
        <v>0</v>
      </c>
      <c r="K28" s="401">
        <v>0</v>
      </c>
      <c r="L28" s="401">
        <v>0</v>
      </c>
      <c r="M28" s="401">
        <v>0</v>
      </c>
    </row>
    <row r="29" spans="1:13" ht="15" x14ac:dyDescent="0.2">
      <c r="A29" s="89">
        <v>18</v>
      </c>
      <c r="B29" s="394" t="s">
        <v>993</v>
      </c>
      <c r="C29" s="398">
        <v>0</v>
      </c>
      <c r="D29" s="399">
        <v>0</v>
      </c>
      <c r="E29" s="399">
        <v>0</v>
      </c>
      <c r="F29" s="399" t="s">
        <v>996</v>
      </c>
      <c r="G29" s="399">
        <v>1</v>
      </c>
      <c r="H29" s="395">
        <v>183</v>
      </c>
      <c r="I29" s="399">
        <v>50575</v>
      </c>
      <c r="J29" s="400">
        <v>0</v>
      </c>
      <c r="K29" s="401">
        <v>0</v>
      </c>
      <c r="L29" s="401">
        <v>0</v>
      </c>
      <c r="M29" s="401">
        <v>0</v>
      </c>
    </row>
    <row r="30" spans="1:13" ht="15" x14ac:dyDescent="0.2">
      <c r="A30" s="89">
        <v>19</v>
      </c>
      <c r="B30" s="394" t="s">
        <v>968</v>
      </c>
      <c r="C30" s="398">
        <v>0</v>
      </c>
      <c r="D30" s="399">
        <v>0</v>
      </c>
      <c r="E30" s="399">
        <v>0</v>
      </c>
      <c r="F30" s="404" t="s">
        <v>7</v>
      </c>
      <c r="G30" s="399">
        <v>0</v>
      </c>
      <c r="H30" s="395">
        <v>0</v>
      </c>
      <c r="I30" s="399">
        <v>0</v>
      </c>
      <c r="J30" s="400">
        <v>0</v>
      </c>
      <c r="K30" s="401">
        <v>0</v>
      </c>
      <c r="L30" s="401">
        <v>0</v>
      </c>
      <c r="M30" s="401">
        <v>0</v>
      </c>
    </row>
    <row r="31" spans="1:13" ht="15" x14ac:dyDescent="0.2">
      <c r="A31" s="89">
        <v>20</v>
      </c>
      <c r="B31" s="394" t="s">
        <v>969</v>
      </c>
      <c r="C31" s="398">
        <v>0</v>
      </c>
      <c r="D31" s="399">
        <v>0</v>
      </c>
      <c r="E31" s="399">
        <v>0</v>
      </c>
      <c r="F31" s="404" t="s">
        <v>7</v>
      </c>
      <c r="G31" s="399">
        <v>0</v>
      </c>
      <c r="H31" s="395">
        <v>0</v>
      </c>
      <c r="I31" s="399">
        <v>0</v>
      </c>
      <c r="J31" s="400">
        <v>0</v>
      </c>
      <c r="K31" s="401">
        <v>0</v>
      </c>
      <c r="L31" s="401">
        <v>0</v>
      </c>
      <c r="M31" s="401">
        <v>0</v>
      </c>
    </row>
    <row r="32" spans="1:13" ht="15" x14ac:dyDescent="0.2">
      <c r="A32" s="89">
        <v>21</v>
      </c>
      <c r="B32" s="394" t="s">
        <v>970</v>
      </c>
      <c r="C32" s="398">
        <v>0</v>
      </c>
      <c r="D32" s="399">
        <v>0</v>
      </c>
      <c r="E32" s="399">
        <v>0</v>
      </c>
      <c r="F32" s="404" t="s">
        <v>7</v>
      </c>
      <c r="G32" s="399">
        <v>0</v>
      </c>
      <c r="H32" s="395">
        <v>0</v>
      </c>
      <c r="I32" s="399">
        <v>0</v>
      </c>
      <c r="J32" s="400">
        <v>0</v>
      </c>
      <c r="K32" s="401">
        <v>0</v>
      </c>
      <c r="L32" s="401">
        <v>0</v>
      </c>
      <c r="M32" s="401">
        <v>0</v>
      </c>
    </row>
    <row r="33" spans="1:16" ht="15" x14ac:dyDescent="0.2">
      <c r="A33" s="89">
        <v>22</v>
      </c>
      <c r="B33" s="394" t="s">
        <v>971</v>
      </c>
      <c r="C33" s="398">
        <v>0</v>
      </c>
      <c r="D33" s="399">
        <v>0</v>
      </c>
      <c r="E33" s="399">
        <v>0</v>
      </c>
      <c r="F33" s="404" t="s">
        <v>7</v>
      </c>
      <c r="G33" s="399">
        <v>0</v>
      </c>
      <c r="H33" s="395">
        <v>0</v>
      </c>
      <c r="I33" s="399">
        <v>0</v>
      </c>
      <c r="J33" s="400">
        <v>0</v>
      </c>
      <c r="K33" s="401">
        <v>0</v>
      </c>
      <c r="L33" s="401">
        <v>0</v>
      </c>
      <c r="M33" s="401">
        <v>0</v>
      </c>
    </row>
    <row r="34" spans="1:16" ht="15" x14ac:dyDescent="0.2">
      <c r="A34" s="89">
        <v>23</v>
      </c>
      <c r="B34" s="394" t="s">
        <v>972</v>
      </c>
      <c r="C34" s="398">
        <v>0</v>
      </c>
      <c r="D34" s="399">
        <v>0</v>
      </c>
      <c r="E34" s="399">
        <v>0</v>
      </c>
      <c r="F34" s="399" t="s">
        <v>997</v>
      </c>
      <c r="G34" s="399">
        <v>1</v>
      </c>
      <c r="H34" s="395">
        <v>717</v>
      </c>
      <c r="I34" s="399">
        <v>83495</v>
      </c>
      <c r="J34" s="400">
        <v>0</v>
      </c>
      <c r="K34" s="401">
        <v>0</v>
      </c>
      <c r="L34" s="401">
        <v>0</v>
      </c>
      <c r="M34" s="401">
        <v>0</v>
      </c>
    </row>
    <row r="35" spans="1:16" ht="15" x14ac:dyDescent="0.2">
      <c r="A35" s="89">
        <v>24</v>
      </c>
      <c r="B35" s="394" t="s">
        <v>973</v>
      </c>
      <c r="C35" s="398">
        <v>0</v>
      </c>
      <c r="D35" s="399">
        <v>0</v>
      </c>
      <c r="E35" s="399">
        <v>0</v>
      </c>
      <c r="F35" s="404" t="s">
        <v>7</v>
      </c>
      <c r="G35" s="399">
        <v>0</v>
      </c>
      <c r="H35" s="395">
        <v>0</v>
      </c>
      <c r="I35" s="399">
        <v>0</v>
      </c>
      <c r="J35" s="400">
        <v>0</v>
      </c>
      <c r="K35" s="401">
        <v>0</v>
      </c>
      <c r="L35" s="401">
        <v>0</v>
      </c>
      <c r="M35" s="401">
        <v>0</v>
      </c>
    </row>
    <row r="36" spans="1:16" ht="15" x14ac:dyDescent="0.2">
      <c r="A36" s="89">
        <v>25</v>
      </c>
      <c r="B36" s="394" t="s">
        <v>974</v>
      </c>
      <c r="C36" s="398">
        <v>0</v>
      </c>
      <c r="D36" s="399">
        <v>0</v>
      </c>
      <c r="E36" s="399">
        <v>0</v>
      </c>
      <c r="F36" s="404" t="s">
        <v>7</v>
      </c>
      <c r="G36" s="399">
        <v>0</v>
      </c>
      <c r="H36" s="395">
        <v>0</v>
      </c>
      <c r="I36" s="399">
        <v>0</v>
      </c>
      <c r="J36" s="400">
        <v>0</v>
      </c>
      <c r="K36" s="401">
        <v>0</v>
      </c>
      <c r="L36" s="401">
        <v>0</v>
      </c>
      <c r="M36" s="401">
        <v>0</v>
      </c>
    </row>
    <row r="37" spans="1:16" ht="15" x14ac:dyDescent="0.2">
      <c r="A37" s="89">
        <v>26</v>
      </c>
      <c r="B37" s="394" t="s">
        <v>975</v>
      </c>
      <c r="C37" s="398">
        <v>0</v>
      </c>
      <c r="D37" s="399">
        <v>0</v>
      </c>
      <c r="E37" s="399">
        <v>0</v>
      </c>
      <c r="F37" s="404" t="s">
        <v>7</v>
      </c>
      <c r="G37" s="399">
        <v>0</v>
      </c>
      <c r="H37" s="395">
        <v>0</v>
      </c>
      <c r="I37" s="399">
        <v>0</v>
      </c>
      <c r="J37" s="400">
        <v>0</v>
      </c>
      <c r="K37" s="401">
        <v>0</v>
      </c>
      <c r="L37" s="401">
        <v>0</v>
      </c>
      <c r="M37" s="401">
        <v>0</v>
      </c>
    </row>
    <row r="38" spans="1:16" ht="15" x14ac:dyDescent="0.2">
      <c r="A38" s="89">
        <v>27</v>
      </c>
      <c r="B38" s="394" t="s">
        <v>976</v>
      </c>
      <c r="C38" s="398">
        <v>0</v>
      </c>
      <c r="D38" s="399">
        <v>0</v>
      </c>
      <c r="E38" s="399">
        <v>0</v>
      </c>
      <c r="F38" s="399" t="s">
        <v>998</v>
      </c>
      <c r="G38" s="399">
        <v>1</v>
      </c>
      <c r="H38" s="395">
        <v>82</v>
      </c>
      <c r="I38" s="399">
        <v>16500</v>
      </c>
      <c r="J38" s="400">
        <v>0</v>
      </c>
      <c r="K38" s="401">
        <v>0</v>
      </c>
      <c r="L38" s="401">
        <v>0</v>
      </c>
      <c r="M38" s="401">
        <v>0</v>
      </c>
    </row>
    <row r="39" spans="1:16" ht="15" x14ac:dyDescent="0.2">
      <c r="A39" s="89">
        <v>28</v>
      </c>
      <c r="B39" s="394" t="s">
        <v>977</v>
      </c>
      <c r="C39" s="398">
        <v>0</v>
      </c>
      <c r="D39" s="399">
        <v>0</v>
      </c>
      <c r="E39" s="399">
        <v>0</v>
      </c>
      <c r="F39" s="404" t="s">
        <v>7</v>
      </c>
      <c r="G39" s="399">
        <v>0</v>
      </c>
      <c r="H39" s="395">
        <v>0</v>
      </c>
      <c r="I39" s="399">
        <v>0</v>
      </c>
      <c r="J39" s="400">
        <v>0</v>
      </c>
      <c r="K39" s="401">
        <v>0</v>
      </c>
      <c r="L39" s="401">
        <v>0</v>
      </c>
      <c r="M39" s="401">
        <v>0</v>
      </c>
    </row>
    <row r="40" spans="1:16" ht="15" x14ac:dyDescent="0.2">
      <c r="A40" s="89">
        <v>29</v>
      </c>
      <c r="B40" s="394" t="s">
        <v>978</v>
      </c>
      <c r="C40" s="398">
        <v>0</v>
      </c>
      <c r="D40" s="399">
        <v>0</v>
      </c>
      <c r="E40" s="399">
        <v>0</v>
      </c>
      <c r="F40" s="399" t="s">
        <v>996</v>
      </c>
      <c r="G40" s="399">
        <v>1</v>
      </c>
      <c r="H40" s="395">
        <v>327</v>
      </c>
      <c r="I40" s="399">
        <v>107437</v>
      </c>
      <c r="J40" s="400">
        <v>0</v>
      </c>
      <c r="K40" s="401">
        <v>0</v>
      </c>
      <c r="L40" s="401">
        <v>0</v>
      </c>
      <c r="M40" s="401">
        <v>0</v>
      </c>
    </row>
    <row r="41" spans="1:16" ht="15" x14ac:dyDescent="0.2">
      <c r="A41" s="89">
        <v>30</v>
      </c>
      <c r="B41" s="394" t="s">
        <v>979</v>
      </c>
      <c r="C41" s="398">
        <v>0</v>
      </c>
      <c r="D41" s="399">
        <v>0</v>
      </c>
      <c r="E41" s="399">
        <v>0</v>
      </c>
      <c r="F41" s="404" t="s">
        <v>7</v>
      </c>
      <c r="G41" s="399">
        <v>0</v>
      </c>
      <c r="H41" s="395">
        <v>0</v>
      </c>
      <c r="I41" s="399">
        <v>0</v>
      </c>
      <c r="J41" s="400">
        <v>0</v>
      </c>
      <c r="K41" s="401">
        <v>0</v>
      </c>
      <c r="L41" s="401">
        <v>0</v>
      </c>
      <c r="M41" s="401">
        <v>0</v>
      </c>
    </row>
    <row r="42" spans="1:16" ht="15" x14ac:dyDescent="0.2">
      <c r="A42" s="89">
        <v>31</v>
      </c>
      <c r="B42" s="394" t="s">
        <v>980</v>
      </c>
      <c r="C42" s="398">
        <v>0</v>
      </c>
      <c r="D42" s="399">
        <v>0</v>
      </c>
      <c r="E42" s="399">
        <v>0</v>
      </c>
      <c r="F42" s="404" t="s">
        <v>7</v>
      </c>
      <c r="G42" s="399">
        <v>0</v>
      </c>
      <c r="H42" s="395">
        <v>0</v>
      </c>
      <c r="I42" s="399">
        <v>0</v>
      </c>
      <c r="J42" s="400">
        <v>0</v>
      </c>
      <c r="K42" s="401">
        <v>0</v>
      </c>
      <c r="L42" s="401">
        <v>0</v>
      </c>
      <c r="M42" s="401">
        <v>0</v>
      </c>
    </row>
    <row r="43" spans="1:16" ht="15" x14ac:dyDescent="0.2">
      <c r="A43" s="89">
        <v>32</v>
      </c>
      <c r="B43" s="394" t="s">
        <v>981</v>
      </c>
      <c r="C43" s="398">
        <v>0</v>
      </c>
      <c r="D43" s="399">
        <v>0</v>
      </c>
      <c r="E43" s="399">
        <v>0</v>
      </c>
      <c r="F43" s="399" t="s">
        <v>996</v>
      </c>
      <c r="G43" s="399">
        <v>1</v>
      </c>
      <c r="H43" s="395">
        <v>614</v>
      </c>
      <c r="I43" s="399">
        <v>123005</v>
      </c>
      <c r="J43" s="400">
        <v>0</v>
      </c>
      <c r="K43" s="401">
        <v>0</v>
      </c>
      <c r="L43" s="401">
        <v>0</v>
      </c>
      <c r="M43" s="401">
        <v>0</v>
      </c>
    </row>
    <row r="44" spans="1:16" ht="15" x14ac:dyDescent="0.2">
      <c r="A44" s="89">
        <v>33</v>
      </c>
      <c r="B44" s="394" t="s">
        <v>982</v>
      </c>
      <c r="C44" s="398">
        <v>0</v>
      </c>
      <c r="D44" s="399">
        <v>0</v>
      </c>
      <c r="E44" s="399">
        <v>0</v>
      </c>
      <c r="F44" s="399" t="s">
        <v>999</v>
      </c>
      <c r="G44" s="399">
        <v>1</v>
      </c>
      <c r="H44" s="395">
        <v>528</v>
      </c>
      <c r="I44" s="399">
        <v>82855</v>
      </c>
      <c r="J44" s="400">
        <v>0</v>
      </c>
      <c r="K44" s="401">
        <v>0</v>
      </c>
      <c r="L44" s="401">
        <v>0</v>
      </c>
      <c r="M44" s="401">
        <v>0</v>
      </c>
    </row>
    <row r="45" spans="1:16" ht="15" x14ac:dyDescent="0.2">
      <c r="A45" s="1087" t="s">
        <v>19</v>
      </c>
      <c r="B45" s="1088"/>
      <c r="C45" s="402">
        <f>SUM(C12:C44)</f>
        <v>0</v>
      </c>
      <c r="D45" s="402">
        <f>SUM(D12:D44)</f>
        <v>0</v>
      </c>
      <c r="E45" s="402">
        <f>SUM(E12:E44)</f>
        <v>0</v>
      </c>
      <c r="F45" s="404" t="s">
        <v>7</v>
      </c>
      <c r="G45" s="402">
        <f>SUM(G12:G44)</f>
        <v>10</v>
      </c>
      <c r="H45" s="403">
        <f>SUM(H12:H44)</f>
        <v>3346</v>
      </c>
      <c r="I45" s="402">
        <f>SUM(I12:I44)</f>
        <v>652672</v>
      </c>
      <c r="J45" s="400">
        <v>0</v>
      </c>
      <c r="K45" s="401">
        <v>0</v>
      </c>
      <c r="L45" s="401">
        <v>0</v>
      </c>
      <c r="M45" s="401">
        <v>0</v>
      </c>
    </row>
    <row r="46" spans="1:16" x14ac:dyDescent="0.2">
      <c r="A46" s="91"/>
      <c r="B46" s="91"/>
      <c r="C46" s="91"/>
      <c r="D46" s="91"/>
      <c r="E46" s="9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50" spans="1:16" x14ac:dyDescent="0.2">
      <c r="A50" s="1089"/>
      <c r="B50" s="1089"/>
      <c r="C50" s="1089"/>
      <c r="D50" s="1089"/>
      <c r="E50" s="1089"/>
      <c r="F50" s="1089"/>
      <c r="G50" s="1089"/>
      <c r="H50" s="1089"/>
      <c r="I50" s="1089"/>
      <c r="J50" s="1089"/>
      <c r="K50" s="1089"/>
      <c r="L50" s="1089"/>
      <c r="M50" s="99"/>
      <c r="N50" s="1089"/>
      <c r="O50" s="1089"/>
      <c r="P50" s="1089"/>
    </row>
    <row r="51" spans="1:16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15.75" x14ac:dyDescent="0.25">
      <c r="A52" s="94" t="s">
        <v>12</v>
      </c>
      <c r="B52" s="94"/>
      <c r="C52" s="94"/>
      <c r="D52" s="94"/>
      <c r="E52" s="94"/>
      <c r="F52" s="94"/>
      <c r="G52" s="94"/>
      <c r="H52" s="94"/>
      <c r="I52" s="94"/>
      <c r="J52" s="94"/>
      <c r="K52" s="1085" t="s">
        <v>13</v>
      </c>
      <c r="L52" s="1085"/>
      <c r="M52" s="1085"/>
      <c r="N52" s="130"/>
      <c r="O52" s="82"/>
      <c r="P52" s="82"/>
    </row>
    <row r="53" spans="1:16" ht="15.75" x14ac:dyDescent="0.2">
      <c r="A53" s="912" t="s">
        <v>14</v>
      </c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82"/>
      <c r="O53" s="82"/>
      <c r="P53" s="82"/>
    </row>
    <row r="54" spans="1:16" ht="15.6" customHeight="1" x14ac:dyDescent="0.2">
      <c r="A54" s="912" t="s">
        <v>15</v>
      </c>
      <c r="B54" s="912"/>
      <c r="C54" s="912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130"/>
      <c r="O54" s="82"/>
      <c r="P54" s="82"/>
    </row>
    <row r="55" spans="1:16" x14ac:dyDescent="0.2">
      <c r="A55" s="82"/>
      <c r="B55" s="82"/>
      <c r="C55" s="82"/>
      <c r="D55" s="82"/>
      <c r="E55" s="82"/>
      <c r="F55" s="82"/>
      <c r="G55" s="82"/>
      <c r="L55" s="34" t="s">
        <v>87</v>
      </c>
      <c r="M55" s="34"/>
      <c r="N55" s="34"/>
      <c r="O55" s="34"/>
      <c r="P55" s="34"/>
    </row>
  </sheetData>
  <mergeCells count="16">
    <mergeCell ref="K52:M52"/>
    <mergeCell ref="A53:M53"/>
    <mergeCell ref="A9:A10"/>
    <mergeCell ref="B9:B10"/>
    <mergeCell ref="A54:M54"/>
    <mergeCell ref="F9:I9"/>
    <mergeCell ref="J9:M9"/>
    <mergeCell ref="A50:L50"/>
    <mergeCell ref="A45:B45"/>
    <mergeCell ref="N50:P50"/>
    <mergeCell ref="C9:E9"/>
    <mergeCell ref="L1:M1"/>
    <mergeCell ref="A2:M2"/>
    <mergeCell ref="A3:M3"/>
    <mergeCell ref="A5:M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IV31"/>
  <sheetViews>
    <sheetView zoomScale="85" zoomScaleNormal="85" zoomScaleSheetLayoutView="86" workbookViewId="0">
      <selection activeCell="V20" sqref="V20"/>
    </sheetView>
  </sheetViews>
  <sheetFormatPr defaultRowHeight="12.75" x14ac:dyDescent="0.2"/>
  <cols>
    <col min="1" max="1" width="4.85546875" customWidth="1"/>
    <col min="2" max="2" width="19.5703125" customWidth="1"/>
    <col min="3" max="3" width="8.7109375" bestFit="1" customWidth="1"/>
    <col min="4" max="4" width="7.7109375" bestFit="1" customWidth="1"/>
    <col min="5" max="7" width="8.7109375" bestFit="1" customWidth="1"/>
    <col min="8" max="8" width="7.7109375" bestFit="1" customWidth="1"/>
    <col min="9" max="9" width="11.28515625" bestFit="1" customWidth="1"/>
    <col min="10" max="10" width="8.7109375" bestFit="1" customWidth="1"/>
    <col min="11" max="11" width="12.28515625" bestFit="1" customWidth="1"/>
    <col min="12" max="12" width="7.7109375" bestFit="1" customWidth="1"/>
    <col min="13" max="13" width="12.28515625" bestFit="1" customWidth="1"/>
    <col min="14" max="14" width="9.28515625" bestFit="1" customWidth="1"/>
    <col min="15" max="15" width="8.7109375" bestFit="1" customWidth="1"/>
    <col min="16" max="16" width="7.7109375" bestFit="1" customWidth="1"/>
    <col min="17" max="18" width="8.7109375" bestFit="1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860"/>
      <c r="H2" s="860"/>
      <c r="I2" s="860"/>
      <c r="J2" s="860"/>
      <c r="K2" s="860"/>
      <c r="L2" s="860"/>
      <c r="M2" s="860"/>
      <c r="N2" s="860"/>
      <c r="O2" s="860"/>
      <c r="P2" s="1"/>
      <c r="Q2" s="1"/>
      <c r="R2" s="1"/>
      <c r="T2" s="45" t="s">
        <v>62</v>
      </c>
    </row>
    <row r="3" spans="1:256" ht="15" x14ac:dyDescent="0.25">
      <c r="A3" s="796" t="s">
        <v>60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</row>
    <row r="4" spans="1:256" ht="15.75" x14ac:dyDescent="0.25">
      <c r="A4" s="861" t="s">
        <v>745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 x14ac:dyDescent="0.25">
      <c r="A6" s="862" t="s">
        <v>795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</row>
    <row r="7" spans="1:256" ht="15.7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56" ht="15.75" x14ac:dyDescent="0.25">
      <c r="A8" s="863" t="s">
        <v>166</v>
      </c>
      <c r="B8" s="863"/>
      <c r="C8" s="863"/>
      <c r="D8" s="31"/>
      <c r="E8" s="31"/>
      <c r="F8" s="31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0" spans="1:256" ht="15" x14ac:dyDescent="0.25">
      <c r="U10" s="881" t="s">
        <v>461</v>
      </c>
      <c r="V10" s="881"/>
      <c r="W10" s="15"/>
      <c r="X10" s="15"/>
      <c r="Y10" s="15"/>
      <c r="Z10" s="15"/>
      <c r="AA10" s="15"/>
      <c r="AB10" s="866"/>
      <c r="AC10" s="866"/>
      <c r="AD10" s="866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 x14ac:dyDescent="0.2">
      <c r="A11" s="867" t="s">
        <v>2</v>
      </c>
      <c r="B11" s="867" t="s">
        <v>114</v>
      </c>
      <c r="C11" s="869" t="s">
        <v>158</v>
      </c>
      <c r="D11" s="870"/>
      <c r="E11" s="870"/>
      <c r="F11" s="871"/>
      <c r="G11" s="878" t="s">
        <v>1083</v>
      </c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80"/>
      <c r="S11" s="882" t="s">
        <v>250</v>
      </c>
      <c r="T11" s="883"/>
      <c r="U11" s="883"/>
      <c r="V11" s="883"/>
      <c r="W11" s="117"/>
      <c r="X11" s="117"/>
      <c r="Y11" s="117"/>
      <c r="Z11" s="117"/>
      <c r="AA11" s="117"/>
      <c r="AB11" s="117"/>
      <c r="AC11" s="117"/>
      <c r="AD11" s="11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">
      <c r="A12" s="868"/>
      <c r="B12" s="868"/>
      <c r="C12" s="872"/>
      <c r="D12" s="873"/>
      <c r="E12" s="873"/>
      <c r="F12" s="874"/>
      <c r="G12" s="875" t="s">
        <v>180</v>
      </c>
      <c r="H12" s="876"/>
      <c r="I12" s="876"/>
      <c r="J12" s="877"/>
      <c r="K12" s="875" t="s">
        <v>181</v>
      </c>
      <c r="L12" s="876"/>
      <c r="M12" s="876"/>
      <c r="N12" s="877"/>
      <c r="O12" s="819" t="s">
        <v>19</v>
      </c>
      <c r="P12" s="819"/>
      <c r="Q12" s="819"/>
      <c r="R12" s="819"/>
      <c r="S12" s="884"/>
      <c r="T12" s="885"/>
      <c r="U12" s="885"/>
      <c r="V12" s="885"/>
      <c r="W12" s="117"/>
      <c r="X12" s="117"/>
      <c r="Y12" s="117"/>
      <c r="Z12" s="117"/>
      <c r="AA12" s="117"/>
      <c r="AB12" s="117"/>
      <c r="AC12" s="117"/>
      <c r="AD12" s="11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 x14ac:dyDescent="0.2">
      <c r="A13" s="162"/>
      <c r="B13" s="162"/>
      <c r="C13" s="161" t="s">
        <v>251</v>
      </c>
      <c r="D13" s="161" t="s">
        <v>252</v>
      </c>
      <c r="E13" s="161" t="s">
        <v>253</v>
      </c>
      <c r="F13" s="161" t="s">
        <v>94</v>
      </c>
      <c r="G13" s="161" t="s">
        <v>251</v>
      </c>
      <c r="H13" s="161" t="s">
        <v>252</v>
      </c>
      <c r="I13" s="161" t="s">
        <v>253</v>
      </c>
      <c r="J13" s="161" t="s">
        <v>19</v>
      </c>
      <c r="K13" s="161" t="s">
        <v>251</v>
      </c>
      <c r="L13" s="161" t="s">
        <v>252</v>
      </c>
      <c r="M13" s="161" t="s">
        <v>253</v>
      </c>
      <c r="N13" s="161" t="s">
        <v>94</v>
      </c>
      <c r="O13" s="161" t="s">
        <v>251</v>
      </c>
      <c r="P13" s="161" t="s">
        <v>252</v>
      </c>
      <c r="Q13" s="161" t="s">
        <v>253</v>
      </c>
      <c r="R13" s="161" t="s">
        <v>19</v>
      </c>
      <c r="S13" s="5" t="s">
        <v>457</v>
      </c>
      <c r="T13" s="5" t="s">
        <v>458</v>
      </c>
      <c r="U13" s="5" t="s">
        <v>459</v>
      </c>
      <c r="V13" s="255" t="s">
        <v>460</v>
      </c>
      <c r="W13" s="117"/>
      <c r="X13" s="117"/>
      <c r="Y13" s="117"/>
      <c r="Z13" s="117"/>
      <c r="AA13" s="117"/>
      <c r="AB13" s="117"/>
      <c r="AC13" s="117"/>
      <c r="AD13" s="117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142">
        <v>1</v>
      </c>
      <c r="B14" s="163">
        <v>2</v>
      </c>
      <c r="C14" s="142">
        <v>3</v>
      </c>
      <c r="D14" s="142">
        <v>4</v>
      </c>
      <c r="E14" s="163">
        <v>5</v>
      </c>
      <c r="F14" s="142">
        <v>6</v>
      </c>
      <c r="G14" s="142">
        <v>7</v>
      </c>
      <c r="H14" s="163">
        <v>8</v>
      </c>
      <c r="I14" s="142">
        <v>9</v>
      </c>
      <c r="J14" s="142">
        <v>10</v>
      </c>
      <c r="K14" s="163">
        <v>11</v>
      </c>
      <c r="L14" s="142">
        <v>12</v>
      </c>
      <c r="M14" s="142">
        <v>13</v>
      </c>
      <c r="N14" s="163">
        <v>14</v>
      </c>
      <c r="O14" s="142">
        <v>15</v>
      </c>
      <c r="P14" s="142">
        <v>16</v>
      </c>
      <c r="Q14" s="163">
        <v>17</v>
      </c>
      <c r="R14" s="142">
        <v>18</v>
      </c>
      <c r="S14" s="142">
        <v>19</v>
      </c>
      <c r="T14" s="163">
        <v>20</v>
      </c>
      <c r="U14" s="142">
        <v>21</v>
      </c>
      <c r="V14" s="142">
        <v>22</v>
      </c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25.5" x14ac:dyDescent="0.2">
      <c r="A15" s="610"/>
      <c r="B15" s="686" t="s">
        <v>238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1"/>
      <c r="P15" s="611"/>
      <c r="Q15" s="611"/>
      <c r="R15" s="611"/>
      <c r="S15" s="612"/>
      <c r="T15" s="614"/>
      <c r="U15" s="614"/>
      <c r="V15" s="614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x14ac:dyDescent="0.2">
      <c r="A16" s="665">
        <v>1</v>
      </c>
      <c r="B16" s="686" t="s">
        <v>186</v>
      </c>
      <c r="C16" s="611">
        <v>2520.9136920000001</v>
      </c>
      <c r="D16" s="611">
        <v>231.68936999999997</v>
      </c>
      <c r="E16" s="611">
        <v>581.05693799999995</v>
      </c>
      <c r="F16" s="611">
        <v>3333.66</v>
      </c>
      <c r="G16" s="611">
        <v>2443.1687700000002</v>
      </c>
      <c r="H16" s="611">
        <v>224.54407499999999</v>
      </c>
      <c r="I16" s="612">
        <v>563.13715500000001</v>
      </c>
      <c r="J16" s="612">
        <f>I16+H16+G16</f>
        <v>3230.8500000000004</v>
      </c>
      <c r="K16" s="610"/>
      <c r="L16" s="610"/>
      <c r="M16" s="610"/>
      <c r="N16" s="610">
        <f>M16+L16+K16</f>
        <v>0</v>
      </c>
      <c r="O16" s="611">
        <f t="shared" ref="O16:R20" si="0">G16+K16</f>
        <v>2443.1687700000002</v>
      </c>
      <c r="P16" s="611">
        <f t="shared" si="0"/>
        <v>224.54407499999999</v>
      </c>
      <c r="Q16" s="611">
        <f t="shared" si="0"/>
        <v>563.13715500000001</v>
      </c>
      <c r="R16" s="611">
        <f t="shared" si="0"/>
        <v>3230.8500000000004</v>
      </c>
      <c r="S16" s="611">
        <f t="shared" ref="S16:V20" si="1">C16-O16</f>
        <v>77.74492199999986</v>
      </c>
      <c r="T16" s="611">
        <f t="shared" si="1"/>
        <v>7.145294999999976</v>
      </c>
      <c r="U16" s="611">
        <f t="shared" si="1"/>
        <v>17.919782999999939</v>
      </c>
      <c r="V16" s="611">
        <f t="shared" si="1"/>
        <v>102.80999999999949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 x14ac:dyDescent="0.2">
      <c r="A17" s="665">
        <v>2</v>
      </c>
      <c r="B17" s="687" t="s">
        <v>130</v>
      </c>
      <c r="C17" s="611">
        <v>43814.159942000006</v>
      </c>
      <c r="D17" s="611">
        <v>4026.8237450000001</v>
      </c>
      <c r="E17" s="611">
        <v>10098.926313</v>
      </c>
      <c r="F17" s="611">
        <v>57939.91</v>
      </c>
      <c r="G17" s="611">
        <v>20928.621448000002</v>
      </c>
      <c r="H17" s="611">
        <v>1923.4847800000002</v>
      </c>
      <c r="I17" s="613">
        <v>4823.9337720000003</v>
      </c>
      <c r="J17" s="612">
        <f>I17+H17+G17</f>
        <v>27676.04</v>
      </c>
      <c r="K17" s="614">
        <v>13952.411778000002</v>
      </c>
      <c r="L17" s="613">
        <v>1282.3229550000001</v>
      </c>
      <c r="M17" s="614">
        <v>3215.9552669999998</v>
      </c>
      <c r="N17" s="610">
        <f>M17+L17+K17</f>
        <v>18450.690000000002</v>
      </c>
      <c r="O17" s="611">
        <f t="shared" si="0"/>
        <v>34881.033226</v>
      </c>
      <c r="P17" s="611">
        <f t="shared" si="0"/>
        <v>3205.8077350000003</v>
      </c>
      <c r="Q17" s="611">
        <f t="shared" si="0"/>
        <v>8039.8890389999997</v>
      </c>
      <c r="R17" s="611">
        <f t="shared" si="0"/>
        <v>46126.73</v>
      </c>
      <c r="S17" s="611">
        <f t="shared" si="1"/>
        <v>8933.1267160000061</v>
      </c>
      <c r="T17" s="611">
        <f t="shared" si="1"/>
        <v>821.01600999999982</v>
      </c>
      <c r="U17" s="611">
        <f t="shared" si="1"/>
        <v>2059.0372740000003</v>
      </c>
      <c r="V17" s="611">
        <f t="shared" si="1"/>
        <v>11813.18</v>
      </c>
      <c r="Y17" s="863"/>
      <c r="Z17" s="863"/>
      <c r="AA17" s="863"/>
      <c r="AB17" s="863"/>
    </row>
    <row r="18" spans="1:37" ht="25.5" x14ac:dyDescent="0.2">
      <c r="A18" s="665">
        <v>3</v>
      </c>
      <c r="B18" s="686" t="s">
        <v>131</v>
      </c>
      <c r="C18" s="611">
        <v>1386.507824</v>
      </c>
      <c r="D18" s="611">
        <v>127.42964000000001</v>
      </c>
      <c r="E18" s="611">
        <v>319.582536</v>
      </c>
      <c r="F18" s="611">
        <v>1833.52</v>
      </c>
      <c r="G18" s="611">
        <v>1320.1663980000001</v>
      </c>
      <c r="H18" s="611">
        <v>121.33240500000001</v>
      </c>
      <c r="I18" s="614">
        <v>304.29119700000001</v>
      </c>
      <c r="J18" s="612">
        <f>I18+H18+G18</f>
        <v>1745.79</v>
      </c>
      <c r="K18" s="614"/>
      <c r="L18" s="613"/>
      <c r="M18" s="614"/>
      <c r="N18" s="610">
        <f>M18+L18+K18</f>
        <v>0</v>
      </c>
      <c r="O18" s="611">
        <f t="shared" si="0"/>
        <v>1320.1663980000001</v>
      </c>
      <c r="P18" s="611">
        <f t="shared" si="0"/>
        <v>121.33240500000001</v>
      </c>
      <c r="Q18" s="611">
        <f t="shared" si="0"/>
        <v>304.29119700000001</v>
      </c>
      <c r="R18" s="611">
        <f t="shared" si="0"/>
        <v>1745.79</v>
      </c>
      <c r="S18" s="611">
        <f t="shared" si="1"/>
        <v>66.341425999999956</v>
      </c>
      <c r="T18" s="611">
        <f t="shared" si="1"/>
        <v>6.0972349999999977</v>
      </c>
      <c r="U18" s="611">
        <f t="shared" si="1"/>
        <v>15.291338999999994</v>
      </c>
      <c r="V18" s="611">
        <f t="shared" si="1"/>
        <v>87.730000000000018</v>
      </c>
    </row>
    <row r="19" spans="1:37" x14ac:dyDescent="0.2">
      <c r="A19" s="665">
        <v>4</v>
      </c>
      <c r="B19" s="687" t="s">
        <v>132</v>
      </c>
      <c r="C19" s="611">
        <v>936.01679799999999</v>
      </c>
      <c r="D19" s="611">
        <v>86.026404999999997</v>
      </c>
      <c r="E19" s="611">
        <v>215.74679700000002</v>
      </c>
      <c r="F19" s="611">
        <v>1237.79</v>
      </c>
      <c r="G19" s="611">
        <v>956.32076800000004</v>
      </c>
      <c r="H19" s="611">
        <v>87.892480000000006</v>
      </c>
      <c r="I19" s="614">
        <v>220.42675199999996</v>
      </c>
      <c r="J19" s="612">
        <f>I19+H19+G19</f>
        <v>1264.6399999999999</v>
      </c>
      <c r="K19" s="614"/>
      <c r="L19" s="613"/>
      <c r="M19" s="614"/>
      <c r="N19" s="610">
        <f>M19+L19+K19</f>
        <v>0</v>
      </c>
      <c r="O19" s="611">
        <f t="shared" si="0"/>
        <v>956.32076800000004</v>
      </c>
      <c r="P19" s="611">
        <f t="shared" si="0"/>
        <v>87.892480000000006</v>
      </c>
      <c r="Q19" s="611">
        <f t="shared" si="0"/>
        <v>220.42675199999996</v>
      </c>
      <c r="R19" s="611">
        <f t="shared" si="0"/>
        <v>1264.6399999999999</v>
      </c>
      <c r="S19" s="611">
        <f t="shared" si="1"/>
        <v>-20.303970000000049</v>
      </c>
      <c r="T19" s="611">
        <f t="shared" si="1"/>
        <v>-1.8660750000000093</v>
      </c>
      <c r="U19" s="611">
        <f t="shared" si="1"/>
        <v>-4.6799549999999499</v>
      </c>
      <c r="V19" s="611">
        <f t="shared" si="1"/>
        <v>-26.849999999999909</v>
      </c>
    </row>
    <row r="20" spans="1:37" ht="25.5" x14ac:dyDescent="0.2">
      <c r="A20" s="665">
        <v>5</v>
      </c>
      <c r="B20" s="686" t="s">
        <v>133</v>
      </c>
      <c r="C20" s="611">
        <v>7430.1035960000008</v>
      </c>
      <c r="D20" s="611">
        <v>682.87780999999995</v>
      </c>
      <c r="E20" s="611">
        <v>1712.598594</v>
      </c>
      <c r="F20" s="611">
        <v>9825.58</v>
      </c>
      <c r="G20" s="611">
        <v>4060.6351979999999</v>
      </c>
      <c r="H20" s="611">
        <v>373.20040499999999</v>
      </c>
      <c r="I20" s="614">
        <v>935.95439699999997</v>
      </c>
      <c r="J20" s="612">
        <f>I20+H20+G20</f>
        <v>5369.79</v>
      </c>
      <c r="K20" s="614">
        <v>2707.0901320000003</v>
      </c>
      <c r="L20" s="613">
        <v>248.80027000000001</v>
      </c>
      <c r="M20" s="614">
        <v>623.96959800000002</v>
      </c>
      <c r="N20" s="610">
        <f>M20+L20+K20</f>
        <v>3579.8600000000006</v>
      </c>
      <c r="O20" s="611">
        <f t="shared" si="0"/>
        <v>6767.7253300000002</v>
      </c>
      <c r="P20" s="611">
        <f t="shared" si="0"/>
        <v>622.000675</v>
      </c>
      <c r="Q20" s="611">
        <f t="shared" si="0"/>
        <v>1559.9239950000001</v>
      </c>
      <c r="R20" s="611">
        <f t="shared" si="0"/>
        <v>8949.6500000000015</v>
      </c>
      <c r="S20" s="611">
        <f t="shared" si="1"/>
        <v>662.37826600000062</v>
      </c>
      <c r="T20" s="611">
        <f t="shared" si="1"/>
        <v>60.877134999999953</v>
      </c>
      <c r="U20" s="611">
        <f t="shared" si="1"/>
        <v>152.67459899999994</v>
      </c>
      <c r="V20" s="611">
        <f t="shared" si="1"/>
        <v>875.92999999999847</v>
      </c>
    </row>
    <row r="21" spans="1:37" s="15" customFormat="1" x14ac:dyDescent="0.2">
      <c r="A21" s="651"/>
      <c r="B21" s="688" t="s">
        <v>94</v>
      </c>
      <c r="C21" s="611">
        <f>SUM(C16:C20)</f>
        <v>56087.701852000006</v>
      </c>
      <c r="D21" s="611">
        <f t="shared" ref="D21:V21" si="2">SUM(D16:D20)</f>
        <v>5154.8469699999996</v>
      </c>
      <c r="E21" s="611">
        <f t="shared" si="2"/>
        <v>12927.911177999998</v>
      </c>
      <c r="F21" s="611">
        <f t="shared" si="2"/>
        <v>74170.460000000006</v>
      </c>
      <c r="G21" s="611">
        <f t="shared" si="2"/>
        <v>29708.912582000004</v>
      </c>
      <c r="H21" s="611">
        <f t="shared" si="2"/>
        <v>2730.4541450000002</v>
      </c>
      <c r="I21" s="611">
        <f t="shared" si="2"/>
        <v>6847.7432730000019</v>
      </c>
      <c r="J21" s="611">
        <f t="shared" si="2"/>
        <v>39287.11</v>
      </c>
      <c r="K21" s="611">
        <f t="shared" si="2"/>
        <v>16659.501910000003</v>
      </c>
      <c r="L21" s="611">
        <f t="shared" si="2"/>
        <v>1531.123225</v>
      </c>
      <c r="M21" s="611">
        <f t="shared" si="2"/>
        <v>3839.924865</v>
      </c>
      <c r="N21" s="611">
        <f t="shared" si="2"/>
        <v>22030.550000000003</v>
      </c>
      <c r="O21" s="611">
        <f t="shared" si="2"/>
        <v>46368.414492000004</v>
      </c>
      <c r="P21" s="611">
        <f t="shared" si="2"/>
        <v>4261.57737</v>
      </c>
      <c r="Q21" s="611">
        <f t="shared" si="2"/>
        <v>10687.668138000001</v>
      </c>
      <c r="R21" s="611">
        <f t="shared" si="2"/>
        <v>61317.66</v>
      </c>
      <c r="S21" s="611">
        <f t="shared" si="2"/>
        <v>9719.2873600000057</v>
      </c>
      <c r="T21" s="611">
        <f t="shared" si="2"/>
        <v>893.26959999999974</v>
      </c>
      <c r="U21" s="611">
        <f t="shared" si="2"/>
        <v>2240.2430399999998</v>
      </c>
      <c r="V21" s="611">
        <f t="shared" si="2"/>
        <v>12852.799999999997</v>
      </c>
    </row>
    <row r="22" spans="1:37" ht="25.5" x14ac:dyDescent="0.2">
      <c r="A22" s="665"/>
      <c r="B22" s="689" t="s">
        <v>239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</row>
    <row r="23" spans="1:37" x14ac:dyDescent="0.2">
      <c r="A23" s="665">
        <v>6</v>
      </c>
      <c r="B23" s="686" t="s">
        <v>188</v>
      </c>
      <c r="C23" s="614">
        <v>0</v>
      </c>
      <c r="D23" s="614">
        <v>0</v>
      </c>
      <c r="E23" s="614">
        <v>0</v>
      </c>
      <c r="F23" s="614">
        <v>0</v>
      </c>
      <c r="G23" s="614">
        <v>0</v>
      </c>
      <c r="H23" s="614">
        <v>0</v>
      </c>
      <c r="I23" s="614">
        <v>0</v>
      </c>
      <c r="J23" s="614">
        <v>0</v>
      </c>
      <c r="K23" s="614">
        <v>0</v>
      </c>
      <c r="L23" s="614">
        <v>0</v>
      </c>
      <c r="M23" s="614">
        <v>0</v>
      </c>
      <c r="N23" s="614">
        <v>0</v>
      </c>
      <c r="O23" s="614">
        <v>0</v>
      </c>
      <c r="P23" s="614">
        <v>0</v>
      </c>
      <c r="Q23" s="614">
        <v>0</v>
      </c>
      <c r="R23" s="614">
        <v>0</v>
      </c>
      <c r="S23" s="614">
        <v>0</v>
      </c>
      <c r="T23" s="614">
        <v>0</v>
      </c>
      <c r="U23" s="614">
        <v>0</v>
      </c>
      <c r="V23" s="614">
        <v>0</v>
      </c>
    </row>
    <row r="24" spans="1:37" x14ac:dyDescent="0.2">
      <c r="A24" s="665">
        <v>7</v>
      </c>
      <c r="B24" s="687" t="s">
        <v>135</v>
      </c>
      <c r="C24" s="614">
        <v>0</v>
      </c>
      <c r="D24" s="614">
        <v>0</v>
      </c>
      <c r="E24" s="614">
        <v>0</v>
      </c>
      <c r="F24" s="614">
        <v>0</v>
      </c>
      <c r="G24" s="614">
        <v>0</v>
      </c>
      <c r="H24" s="614">
        <v>0</v>
      </c>
      <c r="I24" s="614">
        <v>0</v>
      </c>
      <c r="J24" s="614">
        <v>0</v>
      </c>
      <c r="K24" s="614">
        <v>0</v>
      </c>
      <c r="L24" s="614">
        <v>0</v>
      </c>
      <c r="M24" s="614">
        <v>0</v>
      </c>
      <c r="N24" s="614">
        <v>0</v>
      </c>
      <c r="O24" s="614">
        <v>0</v>
      </c>
      <c r="P24" s="614">
        <v>0</v>
      </c>
      <c r="Q24" s="614">
        <v>0</v>
      </c>
      <c r="R24" s="614">
        <v>0</v>
      </c>
      <c r="S24" s="614">
        <v>0</v>
      </c>
      <c r="T24" s="614">
        <v>0</v>
      </c>
      <c r="U24" s="614">
        <v>0</v>
      </c>
      <c r="V24" s="614">
        <v>0</v>
      </c>
    </row>
    <row r="25" spans="1:37" x14ac:dyDescent="0.2">
      <c r="A25" s="614"/>
      <c r="B25" s="687" t="s">
        <v>94</v>
      </c>
      <c r="C25" s="614">
        <v>0</v>
      </c>
      <c r="D25" s="614">
        <v>0</v>
      </c>
      <c r="E25" s="614">
        <v>0</v>
      </c>
      <c r="F25" s="614">
        <v>0</v>
      </c>
      <c r="G25" s="614">
        <v>0</v>
      </c>
      <c r="H25" s="614">
        <v>0</v>
      </c>
      <c r="I25" s="614">
        <v>0</v>
      </c>
      <c r="J25" s="614">
        <v>0</v>
      </c>
      <c r="K25" s="614">
        <v>0</v>
      </c>
      <c r="L25" s="614">
        <v>0</v>
      </c>
      <c r="M25" s="614">
        <v>0</v>
      </c>
      <c r="N25" s="614">
        <v>0</v>
      </c>
      <c r="O25" s="614">
        <v>0</v>
      </c>
      <c r="P25" s="614">
        <v>0</v>
      </c>
      <c r="Q25" s="614">
        <v>0</v>
      </c>
      <c r="R25" s="614">
        <v>0</v>
      </c>
      <c r="S25" s="614">
        <v>0</v>
      </c>
      <c r="T25" s="614">
        <v>0</v>
      </c>
      <c r="U25" s="614">
        <v>0</v>
      </c>
      <c r="V25" s="614">
        <v>0</v>
      </c>
    </row>
    <row r="26" spans="1:37" x14ac:dyDescent="0.2">
      <c r="A26" s="614"/>
      <c r="B26" s="687" t="s">
        <v>39</v>
      </c>
      <c r="C26" s="613">
        <f>C21</f>
        <v>56087.701852000006</v>
      </c>
      <c r="D26" s="613">
        <f>D21</f>
        <v>5154.8469699999996</v>
      </c>
      <c r="E26" s="613">
        <f>E21</f>
        <v>12927.911177999998</v>
      </c>
      <c r="F26" s="613">
        <f>F21</f>
        <v>74170.460000000006</v>
      </c>
      <c r="G26" s="613">
        <f t="shared" ref="G26:V26" si="3">G21</f>
        <v>29708.912582000004</v>
      </c>
      <c r="H26" s="613">
        <f t="shared" si="3"/>
        <v>2730.4541450000002</v>
      </c>
      <c r="I26" s="613">
        <f t="shared" si="3"/>
        <v>6847.7432730000019</v>
      </c>
      <c r="J26" s="613">
        <f t="shared" si="3"/>
        <v>39287.11</v>
      </c>
      <c r="K26" s="613">
        <f t="shared" si="3"/>
        <v>16659.501910000003</v>
      </c>
      <c r="L26" s="613">
        <f t="shared" si="3"/>
        <v>1531.123225</v>
      </c>
      <c r="M26" s="613">
        <f t="shared" si="3"/>
        <v>3839.924865</v>
      </c>
      <c r="N26" s="613">
        <f t="shared" si="3"/>
        <v>22030.550000000003</v>
      </c>
      <c r="O26" s="613">
        <f t="shared" si="3"/>
        <v>46368.414492000004</v>
      </c>
      <c r="P26" s="613">
        <f t="shared" si="3"/>
        <v>4261.57737</v>
      </c>
      <c r="Q26" s="613">
        <f t="shared" si="3"/>
        <v>10687.668138000001</v>
      </c>
      <c r="R26" s="613">
        <f t="shared" si="3"/>
        <v>61317.66</v>
      </c>
      <c r="S26" s="613">
        <f t="shared" si="3"/>
        <v>9719.2873600000057</v>
      </c>
      <c r="T26" s="613">
        <f t="shared" si="3"/>
        <v>893.26959999999974</v>
      </c>
      <c r="U26" s="613">
        <f t="shared" si="3"/>
        <v>2240.2430399999998</v>
      </c>
      <c r="V26" s="613">
        <f t="shared" si="3"/>
        <v>12852.799999999997</v>
      </c>
    </row>
    <row r="27" spans="1:37" x14ac:dyDescent="0.2">
      <c r="F27" s="660"/>
      <c r="G27" s="660"/>
      <c r="H27" s="660"/>
      <c r="I27" s="660"/>
      <c r="J27" s="660"/>
    </row>
    <row r="28" spans="1:37" ht="25.5" customHeight="1" x14ac:dyDescent="0.2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864" t="s">
        <v>13</v>
      </c>
      <c r="T28" s="864"/>
      <c r="U28" s="78"/>
      <c r="V28" s="14"/>
      <c r="W28" s="15"/>
      <c r="X28" s="15"/>
      <c r="Y28" s="15"/>
      <c r="Z28" s="15"/>
      <c r="AA28" s="15"/>
      <c r="AE28" s="15"/>
      <c r="AF28" s="15"/>
    </row>
    <row r="29" spans="1:37" x14ac:dyDescent="0.2">
      <c r="A29" s="864" t="s">
        <v>14</v>
      </c>
      <c r="B29" s="864"/>
      <c r="C29" s="864"/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64"/>
      <c r="T29" s="864"/>
      <c r="U29" s="864"/>
      <c r="V29" s="864"/>
      <c r="W29" s="864"/>
      <c r="X29" s="864"/>
      <c r="Y29" s="864"/>
      <c r="Z29" s="864"/>
      <c r="AA29" s="864"/>
      <c r="AB29" s="864"/>
      <c r="AC29" s="864"/>
      <c r="AD29" s="864"/>
      <c r="AE29" s="15"/>
      <c r="AF29" s="15"/>
    </row>
    <row r="30" spans="1:37" x14ac:dyDescent="0.2">
      <c r="A30" s="865" t="s">
        <v>20</v>
      </c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</row>
    <row r="31" spans="1:37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 t="s">
        <v>87</v>
      </c>
      <c r="T31" s="1"/>
      <c r="U31" s="1"/>
      <c r="V31" s="1"/>
      <c r="W31" s="14"/>
      <c r="X31" s="14"/>
      <c r="Y31" s="14"/>
      <c r="Z31" s="14"/>
      <c r="AE31" s="14"/>
      <c r="AF31" s="14"/>
    </row>
  </sheetData>
  <mergeCells count="19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20866141699999999" right="0.20866141699999999" top="0.23622047244094499" bottom="0" header="0.31496062992126" footer="0.31496062992126"/>
  <pageSetup paperSize="9" scale="70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50"/>
    <pageSetUpPr fitToPage="1"/>
  </sheetPr>
  <dimension ref="A1:L51"/>
  <sheetViews>
    <sheetView topLeftCell="A13" zoomScaleSheetLayoutView="84" workbookViewId="0">
      <selection activeCell="J5" sqref="J5:L5"/>
    </sheetView>
  </sheetViews>
  <sheetFormatPr defaultRowHeight="12.75" x14ac:dyDescent="0.2"/>
  <cols>
    <col min="1" max="1" width="5.85546875" customWidth="1"/>
    <col min="2" max="2" width="15.85546875" bestFit="1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1100" t="s">
        <v>525</v>
      </c>
      <c r="K1" s="1100"/>
    </row>
    <row r="2" spans="1:12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2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2" ht="27" customHeight="1" x14ac:dyDescent="0.3">
      <c r="A4" s="1101" t="s">
        <v>702</v>
      </c>
      <c r="B4" s="1101"/>
      <c r="C4" s="1101"/>
      <c r="D4" s="1101"/>
      <c r="E4" s="1101"/>
      <c r="F4" s="1101"/>
      <c r="G4" s="1101"/>
      <c r="H4" s="1101"/>
      <c r="I4" s="1101"/>
      <c r="J4" s="1101"/>
      <c r="K4" s="1101"/>
    </row>
    <row r="5" spans="1:12" ht="15" x14ac:dyDescent="0.3">
      <c r="A5" s="197" t="s">
        <v>1001</v>
      </c>
      <c r="B5" s="197"/>
      <c r="C5" s="197"/>
      <c r="D5" s="197"/>
      <c r="E5" s="197"/>
      <c r="F5" s="197"/>
      <c r="G5" s="197"/>
      <c r="H5" s="197"/>
      <c r="I5" s="196"/>
      <c r="J5" s="1102" t="s">
        <v>1085</v>
      </c>
      <c r="K5" s="1102"/>
      <c r="L5" s="1102"/>
    </row>
    <row r="6" spans="1:12" ht="27.75" customHeight="1" x14ac:dyDescent="0.2">
      <c r="A6" s="1034" t="s">
        <v>2</v>
      </c>
      <c r="B6" s="1034" t="s">
        <v>3</v>
      </c>
      <c r="C6" s="1034" t="s">
        <v>302</v>
      </c>
      <c r="D6" s="1034" t="s">
        <v>303</v>
      </c>
      <c r="E6" s="1034"/>
      <c r="F6" s="1034"/>
      <c r="G6" s="1034"/>
      <c r="H6" s="1034"/>
      <c r="I6" s="1103" t="s">
        <v>304</v>
      </c>
      <c r="J6" s="1035"/>
      <c r="K6" s="1104"/>
    </row>
    <row r="7" spans="1:12" ht="90" customHeight="1" x14ac:dyDescent="0.2">
      <c r="A7" s="1034"/>
      <c r="B7" s="1034"/>
      <c r="C7" s="1034"/>
      <c r="D7" s="231" t="s">
        <v>305</v>
      </c>
      <c r="E7" s="231" t="s">
        <v>203</v>
      </c>
      <c r="F7" s="231" t="s">
        <v>449</v>
      </c>
      <c r="G7" s="231" t="s">
        <v>306</v>
      </c>
      <c r="H7" s="231" t="s">
        <v>423</v>
      </c>
      <c r="I7" s="231" t="s">
        <v>307</v>
      </c>
      <c r="J7" s="231" t="s">
        <v>308</v>
      </c>
      <c r="K7" s="231" t="s">
        <v>309</v>
      </c>
    </row>
    <row r="8" spans="1:12" ht="15" x14ac:dyDescent="0.2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  <c r="I8" s="200" t="s">
        <v>291</v>
      </c>
      <c r="J8" s="200" t="s">
        <v>292</v>
      </c>
      <c r="K8" s="200" t="s">
        <v>293</v>
      </c>
    </row>
    <row r="9" spans="1:12" ht="14.25" x14ac:dyDescent="0.2">
      <c r="A9" s="8">
        <v>1</v>
      </c>
      <c r="B9" s="9" t="s">
        <v>950</v>
      </c>
      <c r="C9" s="399">
        <v>2</v>
      </c>
      <c r="D9" s="395">
        <v>406</v>
      </c>
      <c r="E9" s="399">
        <v>81952</v>
      </c>
      <c r="F9" s="399">
        <v>48</v>
      </c>
      <c r="G9" s="399">
        <v>1062</v>
      </c>
      <c r="H9" s="399">
        <f t="shared" ref="H9:H41" si="0">G9+F9</f>
        <v>1110</v>
      </c>
      <c r="I9" s="355">
        <f>F9*1400*10.25/100000</f>
        <v>6.8879999999999999</v>
      </c>
      <c r="J9" s="355">
        <f>G9*1000*10.25/100000</f>
        <v>108.855</v>
      </c>
      <c r="K9" s="355">
        <f>I9+J9</f>
        <v>115.74300000000001</v>
      </c>
    </row>
    <row r="10" spans="1:12" ht="14.25" x14ac:dyDescent="0.2">
      <c r="A10" s="8">
        <v>2</v>
      </c>
      <c r="B10" s="9" t="s">
        <v>951</v>
      </c>
      <c r="C10" s="399">
        <v>0</v>
      </c>
      <c r="D10" s="395">
        <v>0</v>
      </c>
      <c r="E10" s="399">
        <v>0</v>
      </c>
      <c r="F10" s="399">
        <v>0</v>
      </c>
      <c r="G10" s="399">
        <v>0</v>
      </c>
      <c r="H10" s="399">
        <f t="shared" si="0"/>
        <v>0</v>
      </c>
      <c r="I10" s="355">
        <f t="shared" ref="I10:I41" si="1">F10*1400*10.25/100000</f>
        <v>0</v>
      </c>
      <c r="J10" s="355">
        <f t="shared" ref="J10:J41" si="2">G10*1000*10.25/100000</f>
        <v>0</v>
      </c>
      <c r="K10" s="355">
        <f t="shared" ref="K10:K41" si="3">I10+J10</f>
        <v>0</v>
      </c>
    </row>
    <row r="11" spans="1:12" ht="14.25" x14ac:dyDescent="0.2">
      <c r="A11" s="8">
        <v>3</v>
      </c>
      <c r="B11" s="9" t="s">
        <v>952</v>
      </c>
      <c r="C11" s="399">
        <v>0</v>
      </c>
      <c r="D11" s="395">
        <v>0</v>
      </c>
      <c r="E11" s="399">
        <v>0</v>
      </c>
      <c r="F11" s="399">
        <v>0</v>
      </c>
      <c r="G11" s="399">
        <v>0</v>
      </c>
      <c r="H11" s="399">
        <f t="shared" si="0"/>
        <v>0</v>
      </c>
      <c r="I11" s="355">
        <f t="shared" si="1"/>
        <v>0</v>
      </c>
      <c r="J11" s="355">
        <f t="shared" si="2"/>
        <v>0</v>
      </c>
      <c r="K11" s="355">
        <f t="shared" si="3"/>
        <v>0</v>
      </c>
    </row>
    <row r="12" spans="1:12" ht="14.25" x14ac:dyDescent="0.2">
      <c r="A12" s="8">
        <v>4</v>
      </c>
      <c r="B12" s="9" t="s">
        <v>953</v>
      </c>
      <c r="C12" s="399">
        <v>0</v>
      </c>
      <c r="D12" s="395">
        <v>0</v>
      </c>
      <c r="E12" s="399">
        <v>0</v>
      </c>
      <c r="F12" s="399">
        <v>0</v>
      </c>
      <c r="G12" s="399">
        <v>0</v>
      </c>
      <c r="H12" s="399">
        <f t="shared" si="0"/>
        <v>0</v>
      </c>
      <c r="I12" s="355">
        <f t="shared" si="1"/>
        <v>0</v>
      </c>
      <c r="J12" s="355">
        <f t="shared" si="2"/>
        <v>0</v>
      </c>
      <c r="K12" s="355">
        <f t="shared" si="3"/>
        <v>0</v>
      </c>
    </row>
    <row r="13" spans="1:12" ht="14.25" x14ac:dyDescent="0.2">
      <c r="A13" s="8">
        <v>5</v>
      </c>
      <c r="B13" s="9" t="s">
        <v>954</v>
      </c>
      <c r="C13" s="399">
        <v>0</v>
      </c>
      <c r="D13" s="395">
        <v>0</v>
      </c>
      <c r="E13" s="399">
        <v>0</v>
      </c>
      <c r="F13" s="399">
        <v>0</v>
      </c>
      <c r="G13" s="399">
        <v>0</v>
      </c>
      <c r="H13" s="399">
        <f t="shared" si="0"/>
        <v>0</v>
      </c>
      <c r="I13" s="355">
        <f t="shared" si="1"/>
        <v>0</v>
      </c>
      <c r="J13" s="355">
        <f t="shared" si="2"/>
        <v>0</v>
      </c>
      <c r="K13" s="355">
        <f t="shared" si="3"/>
        <v>0</v>
      </c>
    </row>
    <row r="14" spans="1:12" ht="14.25" x14ac:dyDescent="0.2">
      <c r="A14" s="8">
        <v>6</v>
      </c>
      <c r="B14" s="9" t="s">
        <v>955</v>
      </c>
      <c r="C14" s="399">
        <v>0</v>
      </c>
      <c r="D14" s="395">
        <v>0</v>
      </c>
      <c r="E14" s="399">
        <v>0</v>
      </c>
      <c r="F14" s="399">
        <v>0</v>
      </c>
      <c r="G14" s="399">
        <v>0</v>
      </c>
      <c r="H14" s="399">
        <f t="shared" si="0"/>
        <v>0</v>
      </c>
      <c r="I14" s="355">
        <f t="shared" si="1"/>
        <v>0</v>
      </c>
      <c r="J14" s="355">
        <f t="shared" si="2"/>
        <v>0</v>
      </c>
      <c r="K14" s="355">
        <f t="shared" si="3"/>
        <v>0</v>
      </c>
    </row>
    <row r="15" spans="1:12" ht="14.25" x14ac:dyDescent="0.2">
      <c r="A15" s="8">
        <v>7</v>
      </c>
      <c r="B15" s="9" t="s">
        <v>956</v>
      </c>
      <c r="C15" s="399">
        <v>1</v>
      </c>
      <c r="D15" s="395">
        <v>56</v>
      </c>
      <c r="E15" s="399">
        <v>15000</v>
      </c>
      <c r="F15" s="399">
        <v>0</v>
      </c>
      <c r="G15" s="399">
        <v>129</v>
      </c>
      <c r="H15" s="399">
        <f t="shared" si="0"/>
        <v>129</v>
      </c>
      <c r="I15" s="355">
        <f t="shared" si="1"/>
        <v>0</v>
      </c>
      <c r="J15" s="355">
        <f t="shared" si="2"/>
        <v>13.2225</v>
      </c>
      <c r="K15" s="355">
        <f t="shared" si="3"/>
        <v>13.2225</v>
      </c>
    </row>
    <row r="16" spans="1:12" ht="14.25" x14ac:dyDescent="0.2">
      <c r="A16" s="8">
        <v>8</v>
      </c>
      <c r="B16" s="9" t="s">
        <v>957</v>
      </c>
      <c r="C16" s="399">
        <v>0</v>
      </c>
      <c r="D16" s="395">
        <v>0</v>
      </c>
      <c r="E16" s="399">
        <v>0</v>
      </c>
      <c r="F16" s="399">
        <v>0</v>
      </c>
      <c r="G16" s="399">
        <v>0</v>
      </c>
      <c r="H16" s="399">
        <f t="shared" si="0"/>
        <v>0</v>
      </c>
      <c r="I16" s="355">
        <f t="shared" si="1"/>
        <v>0</v>
      </c>
      <c r="J16" s="355">
        <f t="shared" si="2"/>
        <v>0</v>
      </c>
      <c r="K16" s="355">
        <f t="shared" si="3"/>
        <v>0</v>
      </c>
    </row>
    <row r="17" spans="1:11" ht="14.25" x14ac:dyDescent="0.2">
      <c r="A17" s="8">
        <v>9</v>
      </c>
      <c r="B17" s="9" t="s">
        <v>958</v>
      </c>
      <c r="C17" s="399">
        <v>0</v>
      </c>
      <c r="D17" s="395">
        <v>0</v>
      </c>
      <c r="E17" s="399">
        <v>0</v>
      </c>
      <c r="F17" s="399">
        <v>0</v>
      </c>
      <c r="G17" s="399">
        <v>0</v>
      </c>
      <c r="H17" s="399">
        <f t="shared" si="0"/>
        <v>0</v>
      </c>
      <c r="I17" s="355">
        <f t="shared" si="1"/>
        <v>0</v>
      </c>
      <c r="J17" s="355">
        <f t="shared" si="2"/>
        <v>0</v>
      </c>
      <c r="K17" s="355">
        <f t="shared" si="3"/>
        <v>0</v>
      </c>
    </row>
    <row r="18" spans="1:11" ht="14.25" x14ac:dyDescent="0.2">
      <c r="A18" s="8">
        <v>10</v>
      </c>
      <c r="B18" s="9" t="s">
        <v>959</v>
      </c>
      <c r="C18" s="399">
        <v>0</v>
      </c>
      <c r="D18" s="395">
        <v>0</v>
      </c>
      <c r="E18" s="399">
        <v>0</v>
      </c>
      <c r="F18" s="399">
        <v>0</v>
      </c>
      <c r="G18" s="399">
        <v>0</v>
      </c>
      <c r="H18" s="399">
        <f t="shared" si="0"/>
        <v>0</v>
      </c>
      <c r="I18" s="355">
        <f t="shared" si="1"/>
        <v>0</v>
      </c>
      <c r="J18" s="355">
        <f t="shared" si="2"/>
        <v>0</v>
      </c>
      <c r="K18" s="355">
        <f t="shared" si="3"/>
        <v>0</v>
      </c>
    </row>
    <row r="19" spans="1:11" ht="14.25" x14ac:dyDescent="0.2">
      <c r="A19" s="8">
        <v>11</v>
      </c>
      <c r="B19" s="9" t="s">
        <v>960</v>
      </c>
      <c r="C19" s="399">
        <v>0</v>
      </c>
      <c r="D19" s="395">
        <v>0</v>
      </c>
      <c r="E19" s="399">
        <v>0</v>
      </c>
      <c r="F19" s="399">
        <v>0</v>
      </c>
      <c r="G19" s="399">
        <v>0</v>
      </c>
      <c r="H19" s="399">
        <f t="shared" si="0"/>
        <v>0</v>
      </c>
      <c r="I19" s="355">
        <f t="shared" si="1"/>
        <v>0</v>
      </c>
      <c r="J19" s="355">
        <f t="shared" si="2"/>
        <v>0</v>
      </c>
      <c r="K19" s="355">
        <f t="shared" si="3"/>
        <v>0</v>
      </c>
    </row>
    <row r="20" spans="1:11" ht="14.25" x14ac:dyDescent="0.2">
      <c r="A20" s="8">
        <v>12</v>
      </c>
      <c r="B20" s="9" t="s">
        <v>961</v>
      </c>
      <c r="C20" s="399">
        <v>0</v>
      </c>
      <c r="D20" s="395">
        <v>0</v>
      </c>
      <c r="E20" s="399">
        <v>0</v>
      </c>
      <c r="F20" s="399">
        <v>0</v>
      </c>
      <c r="G20" s="399">
        <v>0</v>
      </c>
      <c r="H20" s="399">
        <f t="shared" si="0"/>
        <v>0</v>
      </c>
      <c r="I20" s="355">
        <f t="shared" si="1"/>
        <v>0</v>
      </c>
      <c r="J20" s="355">
        <f t="shared" si="2"/>
        <v>0</v>
      </c>
      <c r="K20" s="355">
        <f t="shared" si="3"/>
        <v>0</v>
      </c>
    </row>
    <row r="21" spans="1:11" ht="14.25" x14ac:dyDescent="0.2">
      <c r="A21" s="8">
        <v>13</v>
      </c>
      <c r="B21" s="9" t="s">
        <v>962</v>
      </c>
      <c r="C21" s="399">
        <v>1</v>
      </c>
      <c r="D21" s="395">
        <v>433</v>
      </c>
      <c r="E21" s="399">
        <v>91853</v>
      </c>
      <c r="F21" s="399">
        <v>0</v>
      </c>
      <c r="G21" s="399">
        <v>550</v>
      </c>
      <c r="H21" s="399">
        <f t="shared" si="0"/>
        <v>550</v>
      </c>
      <c r="I21" s="355">
        <f t="shared" si="1"/>
        <v>0</v>
      </c>
      <c r="J21" s="355">
        <f t="shared" si="2"/>
        <v>56.375</v>
      </c>
      <c r="K21" s="355">
        <f t="shared" si="3"/>
        <v>56.375</v>
      </c>
    </row>
    <row r="22" spans="1:11" ht="14.25" x14ac:dyDescent="0.2">
      <c r="A22" s="8">
        <v>14</v>
      </c>
      <c r="B22" s="9" t="s">
        <v>963</v>
      </c>
      <c r="C22" s="399">
        <v>0</v>
      </c>
      <c r="D22" s="395">
        <v>0</v>
      </c>
      <c r="E22" s="399">
        <v>0</v>
      </c>
      <c r="F22" s="399">
        <v>0</v>
      </c>
      <c r="G22" s="399">
        <v>0</v>
      </c>
      <c r="H22" s="399">
        <f t="shared" si="0"/>
        <v>0</v>
      </c>
      <c r="I22" s="355">
        <f t="shared" si="1"/>
        <v>0</v>
      </c>
      <c r="J22" s="355">
        <f t="shared" si="2"/>
        <v>0</v>
      </c>
      <c r="K22" s="355">
        <f t="shared" si="3"/>
        <v>0</v>
      </c>
    </row>
    <row r="23" spans="1:11" ht="14.25" x14ac:dyDescent="0.2">
      <c r="A23" s="8">
        <v>15</v>
      </c>
      <c r="B23" s="9" t="s">
        <v>964</v>
      </c>
      <c r="C23" s="399">
        <v>0</v>
      </c>
      <c r="D23" s="395">
        <v>0</v>
      </c>
      <c r="E23" s="399">
        <v>0</v>
      </c>
      <c r="F23" s="399">
        <v>0</v>
      </c>
      <c r="G23" s="399">
        <v>0</v>
      </c>
      <c r="H23" s="399">
        <f t="shared" si="0"/>
        <v>0</v>
      </c>
      <c r="I23" s="355">
        <f t="shared" si="1"/>
        <v>0</v>
      </c>
      <c r="J23" s="355">
        <f t="shared" si="2"/>
        <v>0</v>
      </c>
      <c r="K23" s="355">
        <f t="shared" si="3"/>
        <v>0</v>
      </c>
    </row>
    <row r="24" spans="1:11" ht="14.25" x14ac:dyDescent="0.2">
      <c r="A24" s="8">
        <v>16</v>
      </c>
      <c r="B24" s="9" t="s">
        <v>965</v>
      </c>
      <c r="C24" s="399">
        <v>0</v>
      </c>
      <c r="D24" s="395">
        <v>0</v>
      </c>
      <c r="E24" s="399">
        <v>0</v>
      </c>
      <c r="F24" s="399">
        <v>0</v>
      </c>
      <c r="G24" s="399">
        <v>0</v>
      </c>
      <c r="H24" s="399">
        <f t="shared" si="0"/>
        <v>0</v>
      </c>
      <c r="I24" s="355">
        <f t="shared" si="1"/>
        <v>0</v>
      </c>
      <c r="J24" s="355">
        <f t="shared" si="2"/>
        <v>0</v>
      </c>
      <c r="K24" s="355">
        <f t="shared" si="3"/>
        <v>0</v>
      </c>
    </row>
    <row r="25" spans="1:11" ht="14.25" x14ac:dyDescent="0.2">
      <c r="A25" s="8">
        <v>17</v>
      </c>
      <c r="B25" s="9" t="s">
        <v>967</v>
      </c>
      <c r="C25" s="399">
        <v>0</v>
      </c>
      <c r="D25" s="395">
        <v>0</v>
      </c>
      <c r="E25" s="399">
        <v>0</v>
      </c>
      <c r="F25" s="399">
        <v>0</v>
      </c>
      <c r="G25" s="399">
        <v>0</v>
      </c>
      <c r="H25" s="399">
        <f t="shared" si="0"/>
        <v>0</v>
      </c>
      <c r="I25" s="355">
        <f t="shared" si="1"/>
        <v>0</v>
      </c>
      <c r="J25" s="355">
        <f t="shared" si="2"/>
        <v>0</v>
      </c>
      <c r="K25" s="355">
        <f t="shared" si="3"/>
        <v>0</v>
      </c>
    </row>
    <row r="26" spans="1:11" ht="14.25" x14ac:dyDescent="0.2">
      <c r="A26" s="8">
        <v>18</v>
      </c>
      <c r="B26" s="9" t="s">
        <v>993</v>
      </c>
      <c r="C26" s="399">
        <v>1</v>
      </c>
      <c r="D26" s="395">
        <v>183</v>
      </c>
      <c r="E26" s="399">
        <v>50575</v>
      </c>
      <c r="F26" s="399">
        <v>0</v>
      </c>
      <c r="G26" s="399">
        <v>539</v>
      </c>
      <c r="H26" s="399">
        <f t="shared" si="0"/>
        <v>539</v>
      </c>
      <c r="I26" s="355">
        <f t="shared" si="1"/>
        <v>0</v>
      </c>
      <c r="J26" s="355">
        <f t="shared" si="2"/>
        <v>55.247500000000002</v>
      </c>
      <c r="K26" s="355">
        <f t="shared" si="3"/>
        <v>55.247500000000002</v>
      </c>
    </row>
    <row r="27" spans="1:11" ht="14.25" x14ac:dyDescent="0.2">
      <c r="A27" s="8">
        <v>19</v>
      </c>
      <c r="B27" s="9" t="s">
        <v>968</v>
      </c>
      <c r="C27" s="399">
        <v>0</v>
      </c>
      <c r="D27" s="395">
        <v>0</v>
      </c>
      <c r="E27" s="399">
        <v>0</v>
      </c>
      <c r="F27" s="399">
        <v>0</v>
      </c>
      <c r="G27" s="399">
        <v>0</v>
      </c>
      <c r="H27" s="399">
        <f t="shared" si="0"/>
        <v>0</v>
      </c>
      <c r="I27" s="355">
        <f t="shared" si="1"/>
        <v>0</v>
      </c>
      <c r="J27" s="355">
        <f t="shared" si="2"/>
        <v>0</v>
      </c>
      <c r="K27" s="355">
        <f t="shared" si="3"/>
        <v>0</v>
      </c>
    </row>
    <row r="28" spans="1:11" ht="14.25" x14ac:dyDescent="0.2">
      <c r="A28" s="8">
        <v>20</v>
      </c>
      <c r="B28" s="9" t="s">
        <v>969</v>
      </c>
      <c r="C28" s="399">
        <v>0</v>
      </c>
      <c r="D28" s="395">
        <v>0</v>
      </c>
      <c r="E28" s="399">
        <v>0</v>
      </c>
      <c r="F28" s="399">
        <v>0</v>
      </c>
      <c r="G28" s="399">
        <v>0</v>
      </c>
      <c r="H28" s="399">
        <f t="shared" si="0"/>
        <v>0</v>
      </c>
      <c r="I28" s="355">
        <f t="shared" si="1"/>
        <v>0</v>
      </c>
      <c r="J28" s="355">
        <f t="shared" si="2"/>
        <v>0</v>
      </c>
      <c r="K28" s="355">
        <f t="shared" si="3"/>
        <v>0</v>
      </c>
    </row>
    <row r="29" spans="1:11" ht="14.25" x14ac:dyDescent="0.2">
      <c r="A29" s="8">
        <v>21</v>
      </c>
      <c r="B29" s="9" t="s">
        <v>970</v>
      </c>
      <c r="C29" s="399">
        <v>0</v>
      </c>
      <c r="D29" s="395">
        <v>0</v>
      </c>
      <c r="E29" s="399">
        <v>0</v>
      </c>
      <c r="F29" s="399">
        <v>0</v>
      </c>
      <c r="G29" s="399">
        <v>0</v>
      </c>
      <c r="H29" s="399">
        <f t="shared" si="0"/>
        <v>0</v>
      </c>
      <c r="I29" s="355">
        <f t="shared" si="1"/>
        <v>0</v>
      </c>
      <c r="J29" s="355">
        <f t="shared" si="2"/>
        <v>0</v>
      </c>
      <c r="K29" s="355">
        <f t="shared" si="3"/>
        <v>0</v>
      </c>
    </row>
    <row r="30" spans="1:11" ht="14.25" x14ac:dyDescent="0.2">
      <c r="A30" s="8">
        <v>22</v>
      </c>
      <c r="B30" s="9" t="s">
        <v>971</v>
      </c>
      <c r="C30" s="399">
        <v>0</v>
      </c>
      <c r="D30" s="395">
        <v>0</v>
      </c>
      <c r="E30" s="399">
        <v>0</v>
      </c>
      <c r="F30" s="399">
        <v>0</v>
      </c>
      <c r="G30" s="399">
        <v>0</v>
      </c>
      <c r="H30" s="399">
        <f t="shared" si="0"/>
        <v>0</v>
      </c>
      <c r="I30" s="355">
        <f t="shared" si="1"/>
        <v>0</v>
      </c>
      <c r="J30" s="355">
        <f t="shared" si="2"/>
        <v>0</v>
      </c>
      <c r="K30" s="355">
        <f t="shared" si="3"/>
        <v>0</v>
      </c>
    </row>
    <row r="31" spans="1:11" ht="14.25" x14ac:dyDescent="0.2">
      <c r="A31" s="8">
        <v>23</v>
      </c>
      <c r="B31" s="9" t="s">
        <v>972</v>
      </c>
      <c r="C31" s="399">
        <v>1</v>
      </c>
      <c r="D31" s="395">
        <v>717</v>
      </c>
      <c r="E31" s="399">
        <v>83495</v>
      </c>
      <c r="F31" s="399">
        <v>0</v>
      </c>
      <c r="G31" s="399">
        <v>823</v>
      </c>
      <c r="H31" s="399">
        <f t="shared" si="0"/>
        <v>823</v>
      </c>
      <c r="I31" s="355">
        <f t="shared" si="1"/>
        <v>0</v>
      </c>
      <c r="J31" s="355">
        <f t="shared" si="2"/>
        <v>84.357500000000002</v>
      </c>
      <c r="K31" s="355">
        <f t="shared" si="3"/>
        <v>84.357500000000002</v>
      </c>
    </row>
    <row r="32" spans="1:11" ht="14.25" x14ac:dyDescent="0.2">
      <c r="A32" s="8">
        <v>24</v>
      </c>
      <c r="B32" s="9" t="s">
        <v>973</v>
      </c>
      <c r="C32" s="399">
        <v>0</v>
      </c>
      <c r="D32" s="395">
        <v>0</v>
      </c>
      <c r="E32" s="399">
        <v>0</v>
      </c>
      <c r="F32" s="399">
        <v>0</v>
      </c>
      <c r="G32" s="399">
        <v>0</v>
      </c>
      <c r="H32" s="399">
        <f t="shared" si="0"/>
        <v>0</v>
      </c>
      <c r="I32" s="355">
        <f t="shared" si="1"/>
        <v>0</v>
      </c>
      <c r="J32" s="355">
        <f t="shared" si="2"/>
        <v>0</v>
      </c>
      <c r="K32" s="355">
        <f t="shared" si="3"/>
        <v>0</v>
      </c>
    </row>
    <row r="33" spans="1:11" ht="14.25" x14ac:dyDescent="0.2">
      <c r="A33" s="8">
        <v>25</v>
      </c>
      <c r="B33" s="9" t="s">
        <v>974</v>
      </c>
      <c r="C33" s="399">
        <v>0</v>
      </c>
      <c r="D33" s="395">
        <v>0</v>
      </c>
      <c r="E33" s="399">
        <v>0</v>
      </c>
      <c r="F33" s="399">
        <v>0</v>
      </c>
      <c r="G33" s="399">
        <v>0</v>
      </c>
      <c r="H33" s="399">
        <f t="shared" si="0"/>
        <v>0</v>
      </c>
      <c r="I33" s="355">
        <f t="shared" si="1"/>
        <v>0</v>
      </c>
      <c r="J33" s="355">
        <f t="shared" si="2"/>
        <v>0</v>
      </c>
      <c r="K33" s="355">
        <f t="shared" si="3"/>
        <v>0</v>
      </c>
    </row>
    <row r="34" spans="1:11" ht="14.25" x14ac:dyDescent="0.2">
      <c r="A34" s="8">
        <v>26</v>
      </c>
      <c r="B34" s="9" t="s">
        <v>975</v>
      </c>
      <c r="C34" s="399">
        <v>0</v>
      </c>
      <c r="D34" s="395">
        <v>0</v>
      </c>
      <c r="E34" s="399">
        <v>0</v>
      </c>
      <c r="F34" s="399">
        <v>0</v>
      </c>
      <c r="G34" s="399">
        <v>0</v>
      </c>
      <c r="H34" s="399">
        <f t="shared" si="0"/>
        <v>0</v>
      </c>
      <c r="I34" s="355">
        <f t="shared" si="1"/>
        <v>0</v>
      </c>
      <c r="J34" s="355">
        <f t="shared" si="2"/>
        <v>0</v>
      </c>
      <c r="K34" s="355">
        <f t="shared" si="3"/>
        <v>0</v>
      </c>
    </row>
    <row r="35" spans="1:11" ht="14.25" x14ac:dyDescent="0.2">
      <c r="A35" s="8">
        <v>27</v>
      </c>
      <c r="B35" s="9" t="s">
        <v>976</v>
      </c>
      <c r="C35" s="399">
        <v>1</v>
      </c>
      <c r="D35" s="395">
        <v>82</v>
      </c>
      <c r="E35" s="399">
        <v>16500</v>
      </c>
      <c r="F35" s="399">
        <v>42</v>
      </c>
      <c r="G35" s="399">
        <v>170</v>
      </c>
      <c r="H35" s="399">
        <f t="shared" si="0"/>
        <v>212</v>
      </c>
      <c r="I35" s="355">
        <f t="shared" si="1"/>
        <v>6.0270000000000001</v>
      </c>
      <c r="J35" s="355">
        <f t="shared" si="2"/>
        <v>17.425000000000001</v>
      </c>
      <c r="K35" s="355">
        <f t="shared" si="3"/>
        <v>23.452000000000002</v>
      </c>
    </row>
    <row r="36" spans="1:11" ht="14.25" x14ac:dyDescent="0.2">
      <c r="A36" s="8">
        <v>28</v>
      </c>
      <c r="B36" s="9" t="s">
        <v>977</v>
      </c>
      <c r="C36" s="399">
        <v>0</v>
      </c>
      <c r="D36" s="395">
        <v>0</v>
      </c>
      <c r="E36" s="399">
        <v>0</v>
      </c>
      <c r="F36" s="399">
        <v>0</v>
      </c>
      <c r="G36" s="399">
        <v>0</v>
      </c>
      <c r="H36" s="399">
        <f t="shared" si="0"/>
        <v>0</v>
      </c>
      <c r="I36" s="355">
        <f t="shared" si="1"/>
        <v>0</v>
      </c>
      <c r="J36" s="355">
        <f t="shared" si="2"/>
        <v>0</v>
      </c>
      <c r="K36" s="355">
        <f t="shared" si="3"/>
        <v>0</v>
      </c>
    </row>
    <row r="37" spans="1:11" ht="14.25" x14ac:dyDescent="0.2">
      <c r="A37" s="8">
        <v>29</v>
      </c>
      <c r="B37" s="9" t="s">
        <v>978</v>
      </c>
      <c r="C37" s="399">
        <v>1</v>
      </c>
      <c r="D37" s="395">
        <v>327</v>
      </c>
      <c r="E37" s="399">
        <v>107437</v>
      </c>
      <c r="F37" s="399">
        <v>0</v>
      </c>
      <c r="G37" s="399">
        <v>928</v>
      </c>
      <c r="H37" s="399">
        <f t="shared" si="0"/>
        <v>928</v>
      </c>
      <c r="I37" s="355">
        <f t="shared" si="1"/>
        <v>0</v>
      </c>
      <c r="J37" s="355">
        <f t="shared" si="2"/>
        <v>95.12</v>
      </c>
      <c r="K37" s="355">
        <f t="shared" si="3"/>
        <v>95.12</v>
      </c>
    </row>
    <row r="38" spans="1:11" ht="14.25" x14ac:dyDescent="0.2">
      <c r="A38" s="8">
        <v>30</v>
      </c>
      <c r="B38" s="9" t="s">
        <v>979</v>
      </c>
      <c r="C38" s="399">
        <v>0</v>
      </c>
      <c r="D38" s="395">
        <v>0</v>
      </c>
      <c r="E38" s="399">
        <v>0</v>
      </c>
      <c r="F38" s="399">
        <v>0</v>
      </c>
      <c r="G38" s="399">
        <v>0</v>
      </c>
      <c r="H38" s="399">
        <f t="shared" si="0"/>
        <v>0</v>
      </c>
      <c r="I38" s="355">
        <f t="shared" si="1"/>
        <v>0</v>
      </c>
      <c r="J38" s="355">
        <f t="shared" si="2"/>
        <v>0</v>
      </c>
      <c r="K38" s="355">
        <f t="shared" si="3"/>
        <v>0</v>
      </c>
    </row>
    <row r="39" spans="1:11" ht="14.25" x14ac:dyDescent="0.2">
      <c r="A39" s="8">
        <v>31</v>
      </c>
      <c r="B39" s="9" t="s">
        <v>980</v>
      </c>
      <c r="C39" s="399">
        <v>0</v>
      </c>
      <c r="D39" s="395">
        <v>0</v>
      </c>
      <c r="E39" s="399">
        <v>0</v>
      </c>
      <c r="F39" s="399">
        <v>0</v>
      </c>
      <c r="G39" s="399">
        <v>0</v>
      </c>
      <c r="H39" s="399">
        <f t="shared" si="0"/>
        <v>0</v>
      </c>
      <c r="I39" s="355">
        <f t="shared" si="1"/>
        <v>0</v>
      </c>
      <c r="J39" s="355">
        <f t="shared" si="2"/>
        <v>0</v>
      </c>
      <c r="K39" s="355">
        <f t="shared" si="3"/>
        <v>0</v>
      </c>
    </row>
    <row r="40" spans="1:11" ht="14.25" x14ac:dyDescent="0.2">
      <c r="A40" s="8">
        <v>32</v>
      </c>
      <c r="B40" s="9" t="s">
        <v>981</v>
      </c>
      <c r="C40" s="399">
        <v>1</v>
      </c>
      <c r="D40" s="395">
        <v>614</v>
      </c>
      <c r="E40" s="399">
        <v>123005</v>
      </c>
      <c r="F40" s="399">
        <v>0</v>
      </c>
      <c r="G40" s="399">
        <v>1208</v>
      </c>
      <c r="H40" s="399">
        <f t="shared" si="0"/>
        <v>1208</v>
      </c>
      <c r="I40" s="355">
        <f t="shared" si="1"/>
        <v>0</v>
      </c>
      <c r="J40" s="355">
        <f t="shared" si="2"/>
        <v>123.82</v>
      </c>
      <c r="K40" s="355">
        <f t="shared" si="3"/>
        <v>123.82</v>
      </c>
    </row>
    <row r="41" spans="1:11" ht="14.25" x14ac:dyDescent="0.2">
      <c r="A41" s="8">
        <v>33</v>
      </c>
      <c r="B41" s="9" t="s">
        <v>982</v>
      </c>
      <c r="C41" s="399">
        <v>1</v>
      </c>
      <c r="D41" s="395">
        <v>528</v>
      </c>
      <c r="E41" s="399">
        <v>82855</v>
      </c>
      <c r="F41" s="399">
        <v>125</v>
      </c>
      <c r="G41" s="399">
        <v>636</v>
      </c>
      <c r="H41" s="399">
        <f t="shared" si="0"/>
        <v>761</v>
      </c>
      <c r="I41" s="355">
        <f t="shared" si="1"/>
        <v>17.9375</v>
      </c>
      <c r="J41" s="355">
        <f t="shared" si="2"/>
        <v>65.19</v>
      </c>
      <c r="K41" s="355">
        <f t="shared" si="3"/>
        <v>83.127499999999998</v>
      </c>
    </row>
    <row r="42" spans="1:11" s="14" customFormat="1" x14ac:dyDescent="0.2">
      <c r="A42" s="875" t="s">
        <v>19</v>
      </c>
      <c r="B42" s="877"/>
      <c r="C42" s="29">
        <f>SUM(C9:C41)</f>
        <v>10</v>
      </c>
      <c r="D42" s="29">
        <f t="shared" ref="D42:K42" si="4">SUM(D9:D41)</f>
        <v>3346</v>
      </c>
      <c r="E42" s="29">
        <f t="shared" si="4"/>
        <v>652672</v>
      </c>
      <c r="F42" s="29">
        <f t="shared" si="4"/>
        <v>215</v>
      </c>
      <c r="G42" s="29">
        <f t="shared" si="4"/>
        <v>6045</v>
      </c>
      <c r="H42" s="29">
        <f t="shared" si="4"/>
        <v>6260</v>
      </c>
      <c r="I42" s="29">
        <f t="shared" si="4"/>
        <v>30.852499999999999</v>
      </c>
      <c r="J42" s="29">
        <f t="shared" si="4"/>
        <v>619.61249999999995</v>
      </c>
      <c r="K42" s="29">
        <f t="shared" si="4"/>
        <v>650.46500000000015</v>
      </c>
    </row>
    <row r="44" spans="1:11" x14ac:dyDescent="0.2">
      <c r="A44" s="14" t="s">
        <v>450</v>
      </c>
    </row>
    <row r="45" spans="1:11" x14ac:dyDescent="0.2">
      <c r="A45" s="14"/>
    </row>
    <row r="46" spans="1:11" x14ac:dyDescent="0.2">
      <c r="A46" s="14"/>
    </row>
    <row r="48" spans="1:11" x14ac:dyDescent="0.2">
      <c r="A48" s="203"/>
      <c r="B48" s="203"/>
      <c r="C48" s="203"/>
      <c r="D48" s="203"/>
      <c r="I48" s="1037" t="s">
        <v>13</v>
      </c>
      <c r="J48" s="1037"/>
      <c r="K48" s="1037"/>
    </row>
    <row r="49" spans="1:12" ht="15" customHeight="1" x14ac:dyDescent="0.2">
      <c r="A49" s="203"/>
      <c r="B49" s="203"/>
      <c r="C49" s="203"/>
      <c r="D49" s="203"/>
      <c r="I49" s="1037" t="s">
        <v>14</v>
      </c>
      <c r="J49" s="1037"/>
      <c r="K49" s="1037"/>
      <c r="L49" s="218"/>
    </row>
    <row r="50" spans="1:12" ht="15" customHeight="1" x14ac:dyDescent="0.2">
      <c r="A50" s="203"/>
      <c r="B50" s="203"/>
      <c r="C50" s="203"/>
      <c r="D50" s="203"/>
      <c r="I50" s="1037" t="s">
        <v>90</v>
      </c>
      <c r="J50" s="1037"/>
      <c r="K50" s="1037"/>
      <c r="L50" s="218"/>
    </row>
    <row r="51" spans="1:12" x14ac:dyDescent="0.2">
      <c r="A51" s="203" t="s">
        <v>12</v>
      </c>
      <c r="C51" s="203"/>
      <c r="D51" s="203"/>
      <c r="I51" s="1055" t="s">
        <v>87</v>
      </c>
      <c r="J51" s="1055"/>
      <c r="K51" s="208"/>
    </row>
  </sheetData>
  <mergeCells count="15">
    <mergeCell ref="I50:K50"/>
    <mergeCell ref="I51:J51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48:K48"/>
    <mergeCell ref="I49:K49"/>
    <mergeCell ref="A42:B42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  <pageSetUpPr fitToPage="1"/>
  </sheetPr>
  <dimension ref="A1:O50"/>
  <sheetViews>
    <sheetView topLeftCell="A13" zoomScaleSheetLayoutView="80" workbookViewId="0">
      <selection activeCell="E43" sqref="E43:E44"/>
    </sheetView>
  </sheetViews>
  <sheetFormatPr defaultRowHeight="12.75" x14ac:dyDescent="0.2"/>
  <cols>
    <col min="1" max="1" width="7.85546875" customWidth="1"/>
    <col min="2" max="2" width="15.85546875" bestFit="1" customWidth="1"/>
    <col min="4" max="4" width="22.28515625" bestFit="1" customWidth="1"/>
    <col min="7" max="7" width="13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928" t="s">
        <v>0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238" t="s">
        <v>527</v>
      </c>
    </row>
    <row r="2" spans="1:15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</row>
    <row r="3" spans="1:15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5" ht="18" x14ac:dyDescent="0.35">
      <c r="A4" s="928" t="s">
        <v>526</v>
      </c>
      <c r="B4" s="928"/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928"/>
      <c r="O4" s="928"/>
    </row>
    <row r="5" spans="1:15" ht="15" x14ac:dyDescent="0.3">
      <c r="A5" s="197" t="s">
        <v>259</v>
      </c>
      <c r="B5" s="197"/>
      <c r="C5" s="197"/>
      <c r="D5" s="197"/>
      <c r="E5" s="197"/>
      <c r="F5" s="197"/>
      <c r="G5" s="197"/>
      <c r="H5" s="197"/>
      <c r="I5" s="197"/>
      <c r="J5" s="197"/>
      <c r="K5" s="196"/>
      <c r="M5" s="1102" t="s">
        <v>1085</v>
      </c>
      <c r="N5" s="1102"/>
      <c r="O5" s="1102"/>
    </row>
    <row r="6" spans="1:15" ht="44.25" customHeight="1" x14ac:dyDescent="0.2">
      <c r="A6" s="1034" t="s">
        <v>2</v>
      </c>
      <c r="B6" s="1034" t="s">
        <v>3</v>
      </c>
      <c r="C6" s="1034" t="s">
        <v>310</v>
      </c>
      <c r="D6" s="1034" t="s">
        <v>311</v>
      </c>
      <c r="E6" s="1034" t="s">
        <v>312</v>
      </c>
      <c r="F6" s="1034" t="s">
        <v>313</v>
      </c>
      <c r="G6" s="1034" t="s">
        <v>314</v>
      </c>
      <c r="H6" s="1034" t="s">
        <v>315</v>
      </c>
      <c r="I6" s="1034"/>
      <c r="J6" s="1034" t="s">
        <v>316</v>
      </c>
      <c r="K6" s="1034"/>
      <c r="L6" s="1034" t="s">
        <v>317</v>
      </c>
      <c r="M6" s="1034"/>
      <c r="N6" s="1034" t="s">
        <v>318</v>
      </c>
      <c r="O6" s="1034"/>
    </row>
    <row r="7" spans="1:15" ht="54" customHeight="1" x14ac:dyDescent="0.2">
      <c r="A7" s="1034"/>
      <c r="B7" s="1034"/>
      <c r="C7" s="1034"/>
      <c r="D7" s="1034"/>
      <c r="E7" s="1034"/>
      <c r="F7" s="1034"/>
      <c r="G7" s="1034"/>
      <c r="H7" s="531" t="s">
        <v>319</v>
      </c>
      <c r="I7" s="531" t="s">
        <v>320</v>
      </c>
      <c r="J7" s="531" t="s">
        <v>319</v>
      </c>
      <c r="K7" s="531" t="s">
        <v>320</v>
      </c>
      <c r="L7" s="531" t="s">
        <v>319</v>
      </c>
      <c r="M7" s="531" t="s">
        <v>320</v>
      </c>
      <c r="N7" s="531" t="s">
        <v>319</v>
      </c>
      <c r="O7" s="531" t="s">
        <v>320</v>
      </c>
    </row>
    <row r="8" spans="1:15" ht="15" x14ac:dyDescent="0.2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  <c r="I8" s="200" t="s">
        <v>291</v>
      </c>
      <c r="J8" s="200" t="s">
        <v>292</v>
      </c>
      <c r="K8" s="200" t="s">
        <v>293</v>
      </c>
      <c r="L8" s="200" t="s">
        <v>321</v>
      </c>
      <c r="M8" s="200" t="s">
        <v>322</v>
      </c>
      <c r="N8" s="200" t="s">
        <v>323</v>
      </c>
      <c r="O8" s="200" t="s">
        <v>324</v>
      </c>
    </row>
    <row r="9" spans="1:15" ht="15" x14ac:dyDescent="0.2">
      <c r="A9" s="405">
        <v>1</v>
      </c>
      <c r="B9" s="406" t="s">
        <v>950</v>
      </c>
      <c r="C9" s="399">
        <v>2</v>
      </c>
      <c r="D9" s="407" t="s">
        <v>1002</v>
      </c>
      <c r="E9" s="395">
        <v>406</v>
      </c>
      <c r="F9" s="399">
        <v>81952</v>
      </c>
      <c r="G9" s="410">
        <v>40</v>
      </c>
      <c r="H9" s="9">
        <v>1450.5504000000001</v>
      </c>
      <c r="I9" s="9">
        <v>1439.32</v>
      </c>
      <c r="J9" s="9">
        <v>841.31923200000006</v>
      </c>
      <c r="K9" s="9">
        <v>825.25</v>
      </c>
      <c r="L9" s="9">
        <v>41.04</v>
      </c>
      <c r="M9" s="9">
        <v>41.04</v>
      </c>
      <c r="N9" s="9">
        <v>10.879128</v>
      </c>
      <c r="O9" s="9">
        <v>10.6</v>
      </c>
    </row>
    <row r="10" spans="1:15" ht="15" x14ac:dyDescent="0.2">
      <c r="A10" s="405">
        <v>2</v>
      </c>
      <c r="B10" s="406" t="s">
        <v>951</v>
      </c>
      <c r="C10" s="399">
        <v>0</v>
      </c>
      <c r="D10" s="409"/>
      <c r="E10" s="395">
        <v>0</v>
      </c>
      <c r="F10" s="399">
        <v>0</v>
      </c>
      <c r="G10" s="410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5" x14ac:dyDescent="0.2">
      <c r="A11" s="405">
        <v>3</v>
      </c>
      <c r="B11" s="406" t="s">
        <v>952</v>
      </c>
      <c r="C11" s="399">
        <v>0</v>
      </c>
      <c r="D11" s="409"/>
      <c r="E11" s="395">
        <v>0</v>
      </c>
      <c r="F11" s="399">
        <v>0</v>
      </c>
      <c r="G11" s="410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4.25" x14ac:dyDescent="0.2">
      <c r="A12" s="405">
        <v>4</v>
      </c>
      <c r="B12" s="406" t="s">
        <v>953</v>
      </c>
      <c r="C12" s="399">
        <v>0</v>
      </c>
      <c r="D12" s="410"/>
      <c r="E12" s="395">
        <v>0</v>
      </c>
      <c r="F12" s="399">
        <v>0</v>
      </c>
      <c r="G12" s="410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5" x14ac:dyDescent="0.2">
      <c r="A13" s="405">
        <v>5</v>
      </c>
      <c r="B13" s="406" t="s">
        <v>954</v>
      </c>
      <c r="C13" s="399">
        <v>0</v>
      </c>
      <c r="D13" s="409"/>
      <c r="E13" s="395">
        <v>0</v>
      </c>
      <c r="F13" s="399">
        <v>0</v>
      </c>
      <c r="G13" s="410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5" x14ac:dyDescent="0.2">
      <c r="A14" s="405">
        <v>6</v>
      </c>
      <c r="B14" s="406" t="s">
        <v>955</v>
      </c>
      <c r="C14" s="399">
        <v>0</v>
      </c>
      <c r="D14" s="409"/>
      <c r="E14" s="395">
        <v>0</v>
      </c>
      <c r="F14" s="399">
        <v>0</v>
      </c>
      <c r="G14" s="410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5" x14ac:dyDescent="0.2">
      <c r="A15" s="405">
        <v>7</v>
      </c>
      <c r="B15" s="406" t="s">
        <v>956</v>
      </c>
      <c r="C15" s="399">
        <v>0</v>
      </c>
      <c r="D15" s="409"/>
      <c r="E15" s="395">
        <v>0</v>
      </c>
      <c r="F15" s="399">
        <v>0</v>
      </c>
      <c r="G15" s="410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4.25" x14ac:dyDescent="0.2">
      <c r="A16" s="405">
        <v>8</v>
      </c>
      <c r="B16" s="406" t="s">
        <v>957</v>
      </c>
      <c r="C16" s="399">
        <v>0</v>
      </c>
      <c r="D16" s="410"/>
      <c r="E16" s="395">
        <v>0</v>
      </c>
      <c r="F16" s="399">
        <v>0</v>
      </c>
      <c r="G16" s="410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4.25" x14ac:dyDescent="0.2">
      <c r="A17" s="405">
        <v>9</v>
      </c>
      <c r="B17" s="406" t="s">
        <v>958</v>
      </c>
      <c r="C17" s="399">
        <v>0</v>
      </c>
      <c r="D17" s="410"/>
      <c r="E17" s="395">
        <v>0</v>
      </c>
      <c r="F17" s="399">
        <v>0</v>
      </c>
      <c r="G17" s="410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5" x14ac:dyDescent="0.2">
      <c r="A18" s="405">
        <v>10</v>
      </c>
      <c r="B18" s="406" t="s">
        <v>959</v>
      </c>
      <c r="C18" s="399">
        <v>0</v>
      </c>
      <c r="D18" s="409"/>
      <c r="E18" s="395">
        <v>0</v>
      </c>
      <c r="F18" s="399">
        <v>0</v>
      </c>
      <c r="G18" s="410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5" x14ac:dyDescent="0.2">
      <c r="A19" s="405">
        <v>11</v>
      </c>
      <c r="B19" s="406" t="s">
        <v>960</v>
      </c>
      <c r="C19" s="399">
        <v>0</v>
      </c>
      <c r="D19" s="409"/>
      <c r="E19" s="395">
        <v>0</v>
      </c>
      <c r="F19" s="399">
        <v>0</v>
      </c>
      <c r="G19" s="410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4.25" x14ac:dyDescent="0.2">
      <c r="A20" s="405">
        <v>12</v>
      </c>
      <c r="B20" s="406" t="s">
        <v>961</v>
      </c>
      <c r="C20" s="399">
        <v>0</v>
      </c>
      <c r="D20" s="410"/>
      <c r="E20" s="395">
        <v>0</v>
      </c>
      <c r="F20" s="399">
        <v>0</v>
      </c>
      <c r="G20" s="410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5" x14ac:dyDescent="0.2">
      <c r="A21" s="405">
        <v>13</v>
      </c>
      <c r="B21" s="406" t="s">
        <v>962</v>
      </c>
      <c r="C21" s="399">
        <v>1</v>
      </c>
      <c r="D21" s="409" t="s">
        <v>1003</v>
      </c>
      <c r="E21" s="395">
        <v>433</v>
      </c>
      <c r="F21" s="399">
        <v>91853</v>
      </c>
      <c r="G21" s="410">
        <v>40</v>
      </c>
      <c r="H21" s="9">
        <v>1625.7981</v>
      </c>
      <c r="I21" s="9">
        <v>1620.89</v>
      </c>
      <c r="J21" s="9">
        <v>942.962898</v>
      </c>
      <c r="K21" s="9">
        <v>912.36</v>
      </c>
      <c r="L21" s="9">
        <v>36.72</v>
      </c>
      <c r="M21" s="9">
        <v>36.72</v>
      </c>
      <c r="N21" s="9">
        <v>12.193485749999999</v>
      </c>
      <c r="O21" s="9">
        <v>12.1</v>
      </c>
    </row>
    <row r="22" spans="1:15" ht="14.25" x14ac:dyDescent="0.2">
      <c r="A22" s="405">
        <v>14</v>
      </c>
      <c r="B22" s="406" t="s">
        <v>963</v>
      </c>
      <c r="C22" s="399">
        <v>0</v>
      </c>
      <c r="D22" s="410"/>
      <c r="E22" s="395">
        <v>0</v>
      </c>
      <c r="F22" s="399">
        <v>0</v>
      </c>
      <c r="G22" s="410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5" x14ac:dyDescent="0.2">
      <c r="A23" s="405">
        <v>15</v>
      </c>
      <c r="B23" s="406" t="s">
        <v>964</v>
      </c>
      <c r="C23" s="399">
        <v>0</v>
      </c>
      <c r="D23" s="409"/>
      <c r="E23" s="395">
        <v>0</v>
      </c>
      <c r="F23" s="399">
        <v>0</v>
      </c>
      <c r="G23" s="410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5" x14ac:dyDescent="0.2">
      <c r="A24" s="405">
        <v>16</v>
      </c>
      <c r="B24" s="406" t="s">
        <v>965</v>
      </c>
      <c r="C24" s="399">
        <v>0</v>
      </c>
      <c r="D24" s="409"/>
      <c r="E24" s="395">
        <v>0</v>
      </c>
      <c r="F24" s="399">
        <v>0</v>
      </c>
      <c r="G24" s="410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5" x14ac:dyDescent="0.2">
      <c r="A25" s="405">
        <v>17</v>
      </c>
      <c r="B25" s="406" t="s">
        <v>967</v>
      </c>
      <c r="C25" s="399">
        <v>0</v>
      </c>
      <c r="D25" s="409"/>
      <c r="E25" s="395">
        <v>0</v>
      </c>
      <c r="F25" s="399">
        <v>0</v>
      </c>
      <c r="G25" s="410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5" x14ac:dyDescent="0.2">
      <c r="A26" s="405">
        <v>18</v>
      </c>
      <c r="B26" s="406" t="s">
        <v>993</v>
      </c>
      <c r="C26" s="399">
        <v>1</v>
      </c>
      <c r="D26" s="409" t="s">
        <v>1003</v>
      </c>
      <c r="E26" s="395">
        <v>183</v>
      </c>
      <c r="F26" s="399">
        <v>50575</v>
      </c>
      <c r="G26" s="410">
        <v>30</v>
      </c>
      <c r="H26" s="9">
        <v>895.17750000000001</v>
      </c>
      <c r="I26" s="9">
        <v>891.23</v>
      </c>
      <c r="J26" s="9">
        <v>519.20294999999999</v>
      </c>
      <c r="K26" s="9">
        <v>489.5</v>
      </c>
      <c r="L26" s="9">
        <v>20.97</v>
      </c>
      <c r="M26" s="9">
        <v>20.97</v>
      </c>
      <c r="N26" s="9">
        <v>6.7138312500000001</v>
      </c>
      <c r="O26" s="9">
        <v>6.3</v>
      </c>
    </row>
    <row r="27" spans="1:15" ht="14.25" x14ac:dyDescent="0.2">
      <c r="A27" s="405">
        <v>19</v>
      </c>
      <c r="B27" s="406" t="s">
        <v>968</v>
      </c>
      <c r="C27" s="399">
        <v>0</v>
      </c>
      <c r="D27" s="410"/>
      <c r="E27" s="395">
        <v>0</v>
      </c>
      <c r="F27" s="399">
        <v>0</v>
      </c>
      <c r="G27" s="410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5" x14ac:dyDescent="0.2">
      <c r="A28" s="405">
        <v>20</v>
      </c>
      <c r="B28" s="406" t="s">
        <v>969</v>
      </c>
      <c r="C28" s="399">
        <v>0</v>
      </c>
      <c r="D28" s="409"/>
      <c r="E28" s="395">
        <v>0</v>
      </c>
      <c r="F28" s="399">
        <v>0</v>
      </c>
      <c r="G28" s="410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4.25" x14ac:dyDescent="0.2">
      <c r="A29" s="405">
        <v>21</v>
      </c>
      <c r="B29" s="406" t="s">
        <v>970</v>
      </c>
      <c r="C29" s="399">
        <v>0</v>
      </c>
      <c r="D29" s="410"/>
      <c r="E29" s="395">
        <v>0</v>
      </c>
      <c r="F29" s="399">
        <v>0</v>
      </c>
      <c r="G29" s="410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5" x14ac:dyDescent="0.2">
      <c r="A30" s="405">
        <v>22</v>
      </c>
      <c r="B30" s="406" t="s">
        <v>971</v>
      </c>
      <c r="C30" s="399">
        <v>0</v>
      </c>
      <c r="D30" s="409"/>
      <c r="E30" s="395">
        <v>0</v>
      </c>
      <c r="F30" s="399">
        <v>0</v>
      </c>
      <c r="G30" s="410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5" x14ac:dyDescent="0.2">
      <c r="A31" s="405">
        <v>23</v>
      </c>
      <c r="B31" s="406" t="s">
        <v>972</v>
      </c>
      <c r="C31" s="399">
        <v>1</v>
      </c>
      <c r="D31" s="409" t="s">
        <v>997</v>
      </c>
      <c r="E31" s="395">
        <v>717</v>
      </c>
      <c r="F31" s="399">
        <v>83495</v>
      </c>
      <c r="G31" s="410">
        <v>55</v>
      </c>
      <c r="H31" s="9">
        <v>1477.8615</v>
      </c>
      <c r="I31" s="9">
        <v>1469.36</v>
      </c>
      <c r="J31" s="9">
        <v>857.15967000000001</v>
      </c>
      <c r="K31" s="9">
        <v>845.3</v>
      </c>
      <c r="L31" s="9">
        <v>64.53</v>
      </c>
      <c r="M31" s="9">
        <v>64.53</v>
      </c>
      <c r="N31" s="9">
        <v>11.08396125</v>
      </c>
      <c r="O31" s="9">
        <v>10.9</v>
      </c>
    </row>
    <row r="32" spans="1:15" ht="15" x14ac:dyDescent="0.2">
      <c r="A32" s="405">
        <v>24</v>
      </c>
      <c r="B32" s="406" t="s">
        <v>973</v>
      </c>
      <c r="C32" s="399">
        <v>0</v>
      </c>
      <c r="D32" s="409"/>
      <c r="E32" s="395">
        <v>0</v>
      </c>
      <c r="F32" s="399">
        <v>0</v>
      </c>
      <c r="G32" s="410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5" x14ac:dyDescent="0.2">
      <c r="A33" s="405">
        <v>25</v>
      </c>
      <c r="B33" s="406" t="s">
        <v>974</v>
      </c>
      <c r="C33" s="399">
        <v>0</v>
      </c>
      <c r="D33" s="409"/>
      <c r="E33" s="395">
        <v>0</v>
      </c>
      <c r="F33" s="399">
        <v>0</v>
      </c>
      <c r="G33" s="410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5" x14ac:dyDescent="0.2">
      <c r="A34" s="405">
        <v>26</v>
      </c>
      <c r="B34" s="406" t="s">
        <v>975</v>
      </c>
      <c r="C34" s="399">
        <v>0</v>
      </c>
      <c r="D34" s="409"/>
      <c r="E34" s="395">
        <v>0</v>
      </c>
      <c r="F34" s="399">
        <v>0</v>
      </c>
      <c r="G34" s="410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5" x14ac:dyDescent="0.2">
      <c r="A35" s="405">
        <v>27</v>
      </c>
      <c r="B35" s="406" t="s">
        <v>976</v>
      </c>
      <c r="C35" s="399">
        <v>0</v>
      </c>
      <c r="D35" s="407"/>
      <c r="E35" s="395">
        <v>0</v>
      </c>
      <c r="F35" s="399">
        <v>0</v>
      </c>
      <c r="G35" s="410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15" x14ac:dyDescent="0.2">
      <c r="A36" s="405">
        <v>28</v>
      </c>
      <c r="B36" s="406" t="s">
        <v>977</v>
      </c>
      <c r="C36" s="399">
        <v>0</v>
      </c>
      <c r="D36" s="409"/>
      <c r="E36" s="395">
        <v>0</v>
      </c>
      <c r="F36" s="399">
        <v>0</v>
      </c>
      <c r="G36" s="410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15" x14ac:dyDescent="0.2">
      <c r="A37" s="405">
        <v>29</v>
      </c>
      <c r="B37" s="406" t="s">
        <v>978</v>
      </c>
      <c r="C37" s="399">
        <v>1</v>
      </c>
      <c r="D37" s="409" t="s">
        <v>1003</v>
      </c>
      <c r="E37" s="395">
        <v>327</v>
      </c>
      <c r="F37" s="399">
        <v>107437</v>
      </c>
      <c r="G37" s="410">
        <v>35</v>
      </c>
      <c r="H37" s="9">
        <v>1901.6349</v>
      </c>
      <c r="I37" s="9">
        <v>1900.5</v>
      </c>
      <c r="J37" s="9">
        <v>1102.9482419999999</v>
      </c>
      <c r="K37" s="9">
        <v>1085</v>
      </c>
      <c r="L37" s="9">
        <v>33.93</v>
      </c>
      <c r="M37" s="9">
        <v>33.93</v>
      </c>
      <c r="N37" s="9">
        <v>14.26226175</v>
      </c>
      <c r="O37" s="9">
        <v>14.15</v>
      </c>
    </row>
    <row r="38" spans="1:15" ht="14.25" x14ac:dyDescent="0.2">
      <c r="A38" s="405">
        <v>30</v>
      </c>
      <c r="B38" s="406" t="s">
        <v>979</v>
      </c>
      <c r="C38" s="399">
        <v>0</v>
      </c>
      <c r="D38" s="388"/>
      <c r="E38" s="395">
        <v>0</v>
      </c>
      <c r="F38" s="399">
        <v>0</v>
      </c>
      <c r="G38" s="410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4.25" x14ac:dyDescent="0.2">
      <c r="A39" s="405">
        <v>31</v>
      </c>
      <c r="B39" s="406" t="s">
        <v>980</v>
      </c>
      <c r="C39" s="399">
        <v>0</v>
      </c>
      <c r="D39" s="410"/>
      <c r="E39" s="395">
        <v>0</v>
      </c>
      <c r="F39" s="399">
        <v>0</v>
      </c>
      <c r="G39" s="410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5" x14ac:dyDescent="0.2">
      <c r="A40" s="405">
        <v>32</v>
      </c>
      <c r="B40" s="406" t="s">
        <v>981</v>
      </c>
      <c r="C40" s="399">
        <v>1</v>
      </c>
      <c r="D40" s="409" t="s">
        <v>1003</v>
      </c>
      <c r="E40" s="395">
        <v>614</v>
      </c>
      <c r="F40" s="399">
        <v>123005</v>
      </c>
      <c r="G40" s="410">
        <v>25</v>
      </c>
      <c r="H40" s="9">
        <v>2177.1885000000002</v>
      </c>
      <c r="I40" s="9">
        <v>2175.6</v>
      </c>
      <c r="J40" s="9">
        <v>1262.7693300000001</v>
      </c>
      <c r="K40" s="9">
        <v>1236.5999999999999</v>
      </c>
      <c r="L40" s="9">
        <v>55.26</v>
      </c>
      <c r="M40" s="9">
        <v>55.26</v>
      </c>
      <c r="N40" s="9">
        <v>16.328913750000002</v>
      </c>
      <c r="O40" s="9">
        <v>16.2</v>
      </c>
    </row>
    <row r="41" spans="1:15" ht="15" x14ac:dyDescent="0.2">
      <c r="A41" s="405">
        <v>33</v>
      </c>
      <c r="B41" s="406" t="s">
        <v>982</v>
      </c>
      <c r="C41" s="399">
        <v>1</v>
      </c>
      <c r="D41" s="407" t="s">
        <v>1004</v>
      </c>
      <c r="E41" s="395">
        <v>528</v>
      </c>
      <c r="F41" s="399">
        <v>82855</v>
      </c>
      <c r="G41" s="410">
        <v>55</v>
      </c>
      <c r="H41" s="9">
        <v>1466.5335</v>
      </c>
      <c r="I41" s="9">
        <v>1462.3</v>
      </c>
      <c r="J41" s="9">
        <v>850.58942999999999</v>
      </c>
      <c r="K41" s="9">
        <v>836.5</v>
      </c>
      <c r="L41" s="9">
        <v>47.52</v>
      </c>
      <c r="M41" s="9">
        <v>47.52</v>
      </c>
      <c r="N41" s="9">
        <v>10.999001249999999</v>
      </c>
      <c r="O41" s="9">
        <v>11</v>
      </c>
    </row>
    <row r="42" spans="1:15" s="351" customFormat="1" x14ac:dyDescent="0.2">
      <c r="A42" s="811" t="s">
        <v>19</v>
      </c>
      <c r="B42" s="811"/>
      <c r="C42" s="530">
        <f>SUM(C9:C41)</f>
        <v>8</v>
      </c>
      <c r="D42" s="530">
        <f t="shared" ref="D42:O42" si="0">SUM(D9:D41)</f>
        <v>0</v>
      </c>
      <c r="E42" s="530">
        <f>SUM(E9:E41)</f>
        <v>3208</v>
      </c>
      <c r="F42" s="530">
        <f>SUM(F9:F41)</f>
        <v>621172</v>
      </c>
      <c r="G42" s="530">
        <v>0</v>
      </c>
      <c r="H42" s="411">
        <f t="shared" si="0"/>
        <v>10994.7444</v>
      </c>
      <c r="I42" s="411">
        <f t="shared" si="0"/>
        <v>10959.199999999999</v>
      </c>
      <c r="J42" s="412">
        <f t="shared" si="0"/>
        <v>6376.9517519999999</v>
      </c>
      <c r="K42" s="412">
        <f t="shared" si="0"/>
        <v>6230.51</v>
      </c>
      <c r="L42" s="412">
        <f>SUM(L9:L41)</f>
        <v>299.96999999999997</v>
      </c>
      <c r="M42" s="412">
        <f t="shared" si="0"/>
        <v>299.96999999999997</v>
      </c>
      <c r="N42" s="408">
        <f t="shared" ref="N42" si="1">H42*750/100000</f>
        <v>82.460583</v>
      </c>
      <c r="O42" s="412">
        <f t="shared" si="0"/>
        <v>81.25</v>
      </c>
    </row>
    <row r="43" spans="1:15" s="351" customFormat="1" x14ac:dyDescent="0.2">
      <c r="A43" s="416"/>
      <c r="B43" s="416"/>
      <c r="C43" s="416"/>
      <c r="D43" s="416"/>
      <c r="E43" s="416"/>
      <c r="F43" s="416"/>
      <c r="G43" s="416"/>
      <c r="H43" s="417"/>
      <c r="I43" s="417"/>
      <c r="J43" s="418"/>
      <c r="K43" s="418"/>
      <c r="L43" s="418"/>
      <c r="M43" s="418"/>
      <c r="N43" s="418"/>
      <c r="O43" s="418"/>
    </row>
    <row r="44" spans="1:15" s="351" customFormat="1" x14ac:dyDescent="0.2">
      <c r="A44" s="416"/>
      <c r="B44" s="416"/>
      <c r="C44" s="416"/>
      <c r="D44" s="416"/>
      <c r="E44" s="416"/>
      <c r="F44" s="416"/>
      <c r="G44" s="416"/>
      <c r="H44" s="417"/>
      <c r="I44" s="417"/>
      <c r="J44" s="418"/>
      <c r="K44" s="418"/>
      <c r="L44" s="418"/>
      <c r="M44" s="418"/>
      <c r="N44" s="418"/>
      <c r="O44" s="418"/>
    </row>
    <row r="47" spans="1:15" x14ac:dyDescent="0.2">
      <c r="A47" s="203"/>
      <c r="B47" s="203"/>
      <c r="C47" s="203"/>
      <c r="D47" s="203"/>
      <c r="L47" s="1037" t="s">
        <v>13</v>
      </c>
      <c r="M47" s="1037"/>
      <c r="N47" s="1037"/>
      <c r="O47" s="1037"/>
    </row>
    <row r="48" spans="1:15" x14ac:dyDescent="0.2">
      <c r="A48" s="203"/>
      <c r="B48" s="203"/>
      <c r="C48" s="203"/>
      <c r="D48" s="203"/>
      <c r="L48" s="1037" t="s">
        <v>14</v>
      </c>
      <c r="M48" s="1037"/>
      <c r="N48" s="1037"/>
      <c r="O48" s="1037"/>
    </row>
    <row r="49" spans="1:15" x14ac:dyDescent="0.2">
      <c r="A49" s="203"/>
      <c r="B49" s="203"/>
      <c r="C49" s="203"/>
      <c r="D49" s="203"/>
      <c r="L49" s="1037" t="s">
        <v>90</v>
      </c>
      <c r="M49" s="1037"/>
      <c r="N49" s="1037"/>
      <c r="O49" s="1037"/>
    </row>
    <row r="50" spans="1:15" x14ac:dyDescent="0.2">
      <c r="A50" s="203" t="s">
        <v>12</v>
      </c>
      <c r="C50" s="203"/>
      <c r="D50" s="203"/>
      <c r="L50" s="1055" t="s">
        <v>87</v>
      </c>
      <c r="M50" s="1055"/>
      <c r="N50" s="1055"/>
      <c r="O50" s="208"/>
    </row>
  </sheetData>
  <mergeCells count="20">
    <mergeCell ref="A42:B42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L48:O48"/>
    <mergeCell ref="L49:O49"/>
    <mergeCell ref="L50:N50"/>
    <mergeCell ref="G6:G7"/>
    <mergeCell ref="H6:I6"/>
    <mergeCell ref="J6:K6"/>
    <mergeCell ref="L6:M6"/>
    <mergeCell ref="N6:O6"/>
    <mergeCell ref="L47:O4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  <pageSetUpPr fitToPage="1"/>
  </sheetPr>
  <dimension ref="A1:P50"/>
  <sheetViews>
    <sheetView zoomScaleSheetLayoutView="90" workbookViewId="0">
      <selection activeCell="T17" sqref="T17"/>
    </sheetView>
  </sheetViews>
  <sheetFormatPr defaultRowHeight="12.75" x14ac:dyDescent="0.2"/>
  <cols>
    <col min="1" max="1" width="8.5703125" style="203" customWidth="1"/>
    <col min="2" max="2" width="16.42578125" style="203" customWidth="1"/>
    <col min="3" max="3" width="12" style="203" customWidth="1"/>
    <col min="4" max="4" width="15.140625" style="203" customWidth="1"/>
    <col min="5" max="5" width="8.7109375" style="203" customWidth="1"/>
    <col min="6" max="6" width="7.28515625" style="203" customWidth="1"/>
    <col min="7" max="7" width="7.42578125" style="203" customWidth="1"/>
    <col min="8" max="8" width="6.28515625" style="203" customWidth="1"/>
    <col min="9" max="9" width="6.5703125" style="203" customWidth="1"/>
    <col min="10" max="10" width="6.7109375" style="203" customWidth="1"/>
    <col min="11" max="11" width="7.140625" style="203" customWidth="1"/>
    <col min="12" max="12" width="8.140625" style="203" customWidth="1"/>
    <col min="13" max="13" width="9.28515625" style="203" customWidth="1"/>
    <col min="14" max="15" width="11.42578125" style="203" customWidth="1"/>
    <col min="16" max="16" width="11.28515625" style="203" customWidth="1"/>
    <col min="17" max="16384" width="9.140625" style="203"/>
  </cols>
  <sheetData>
    <row r="1" spans="1:16" x14ac:dyDescent="0.2">
      <c r="H1" s="1055"/>
      <c r="I1" s="1055"/>
      <c r="L1" s="206" t="s">
        <v>528</v>
      </c>
    </row>
    <row r="2" spans="1:16" x14ac:dyDescent="0.2">
      <c r="D2" s="1055" t="s">
        <v>481</v>
      </c>
      <c r="E2" s="1055"/>
      <c r="F2" s="1055"/>
      <c r="G2" s="1055"/>
      <c r="H2" s="205"/>
      <c r="I2" s="205"/>
      <c r="L2" s="206"/>
    </row>
    <row r="3" spans="1:16" s="207" customFormat="1" ht="15.75" x14ac:dyDescent="0.25">
      <c r="A3" s="1105" t="s">
        <v>749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</row>
    <row r="4" spans="1:16" s="207" customFormat="1" ht="20.25" customHeight="1" x14ac:dyDescent="0.25">
      <c r="A4" s="1105" t="s">
        <v>860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</row>
    <row r="6" spans="1:16" x14ac:dyDescent="0.2">
      <c r="A6" s="208" t="s">
        <v>166</v>
      </c>
      <c r="B6" s="209"/>
      <c r="C6" s="210"/>
      <c r="D6" s="210"/>
      <c r="E6" s="210"/>
      <c r="F6" s="210"/>
      <c r="G6" s="210"/>
      <c r="H6" s="210"/>
      <c r="I6" s="210"/>
      <c r="J6" s="210"/>
    </row>
    <row r="8" spans="1:16" s="211" customFormat="1" ht="15" customHeight="1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942" t="s">
        <v>1085</v>
      </c>
      <c r="L8" s="942"/>
      <c r="M8" s="942"/>
      <c r="N8" s="942"/>
      <c r="O8" s="942"/>
      <c r="P8" s="942"/>
    </row>
    <row r="9" spans="1:16" s="211" customFormat="1" ht="20.25" customHeight="1" x14ac:dyDescent="0.2">
      <c r="A9" s="1032" t="s">
        <v>2</v>
      </c>
      <c r="B9" s="1032" t="s">
        <v>3</v>
      </c>
      <c r="C9" s="1038" t="s">
        <v>274</v>
      </c>
      <c r="D9" s="1038" t="s">
        <v>275</v>
      </c>
      <c r="E9" s="1107" t="s">
        <v>276</v>
      </c>
      <c r="F9" s="1107"/>
      <c r="G9" s="1107"/>
      <c r="H9" s="1107"/>
      <c r="I9" s="1107"/>
      <c r="J9" s="1107"/>
      <c r="K9" s="1107"/>
      <c r="L9" s="1107"/>
      <c r="M9" s="1107"/>
      <c r="N9" s="1107"/>
      <c r="O9" s="1107"/>
      <c r="P9" s="1107"/>
    </row>
    <row r="10" spans="1:16" s="211" customFormat="1" ht="35.25" customHeight="1" x14ac:dyDescent="0.2">
      <c r="A10" s="1106"/>
      <c r="B10" s="1106"/>
      <c r="C10" s="1039"/>
      <c r="D10" s="1039"/>
      <c r="E10" s="292" t="s">
        <v>828</v>
      </c>
      <c r="F10" s="292" t="s">
        <v>277</v>
      </c>
      <c r="G10" s="292" t="s">
        <v>278</v>
      </c>
      <c r="H10" s="292" t="s">
        <v>279</v>
      </c>
      <c r="I10" s="292" t="s">
        <v>280</v>
      </c>
      <c r="J10" s="292" t="s">
        <v>281</v>
      </c>
      <c r="K10" s="292" t="s">
        <v>282</v>
      </c>
      <c r="L10" s="292" t="s">
        <v>283</v>
      </c>
      <c r="M10" s="292" t="s">
        <v>829</v>
      </c>
      <c r="N10" s="224" t="s">
        <v>830</v>
      </c>
      <c r="O10" s="224" t="s">
        <v>831</v>
      </c>
      <c r="P10" s="224" t="s">
        <v>832</v>
      </c>
    </row>
    <row r="11" spans="1:16" s="211" customFormat="1" ht="12.75" customHeight="1" x14ac:dyDescent="0.2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4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  <c r="M11" s="214">
        <v>13</v>
      </c>
      <c r="N11" s="214">
        <v>14</v>
      </c>
      <c r="O11" s="214">
        <v>15</v>
      </c>
      <c r="P11" s="214">
        <v>16</v>
      </c>
    </row>
    <row r="12" spans="1:16" ht="15" x14ac:dyDescent="0.25">
      <c r="A12" s="526">
        <v>1</v>
      </c>
      <c r="B12" s="526" t="s">
        <v>894</v>
      </c>
      <c r="C12" s="755">
        <v>1124</v>
      </c>
      <c r="D12" s="755">
        <v>1117</v>
      </c>
      <c r="E12" s="755">
        <v>1114</v>
      </c>
      <c r="F12" s="755">
        <v>1114</v>
      </c>
      <c r="G12" s="755">
        <v>1114</v>
      </c>
      <c r="H12" s="755">
        <v>1114</v>
      </c>
      <c r="I12" s="755">
        <v>1114</v>
      </c>
      <c r="J12" s="755">
        <v>1113</v>
      </c>
      <c r="K12" s="755">
        <v>1113</v>
      </c>
      <c r="L12" s="755">
        <v>1113</v>
      </c>
      <c r="M12" s="755">
        <v>1113</v>
      </c>
      <c r="N12" s="755">
        <v>999</v>
      </c>
      <c r="O12" s="755">
        <v>995</v>
      </c>
      <c r="P12" s="755">
        <v>512</v>
      </c>
    </row>
    <row r="13" spans="1:16" ht="15" x14ac:dyDescent="0.25">
      <c r="A13" s="526">
        <v>2</v>
      </c>
      <c r="B13" s="526" t="s">
        <v>895</v>
      </c>
      <c r="C13" s="755">
        <v>781</v>
      </c>
      <c r="D13" s="755">
        <v>780</v>
      </c>
      <c r="E13" s="755">
        <v>778</v>
      </c>
      <c r="F13" s="755">
        <v>778</v>
      </c>
      <c r="G13" s="755">
        <v>777</v>
      </c>
      <c r="H13" s="755">
        <v>776</v>
      </c>
      <c r="I13" s="755">
        <v>776</v>
      </c>
      <c r="J13" s="755">
        <v>776</v>
      </c>
      <c r="K13" s="755">
        <v>776</v>
      </c>
      <c r="L13" s="755">
        <v>776</v>
      </c>
      <c r="M13" s="755">
        <v>775</v>
      </c>
      <c r="N13" s="755">
        <v>775</v>
      </c>
      <c r="O13" s="755">
        <v>775</v>
      </c>
      <c r="P13" s="756">
        <v>397</v>
      </c>
    </row>
    <row r="14" spans="1:16" ht="15" x14ac:dyDescent="0.25">
      <c r="A14" s="526">
        <v>3</v>
      </c>
      <c r="B14" s="526" t="s">
        <v>896</v>
      </c>
      <c r="C14" s="755">
        <v>1067</v>
      </c>
      <c r="D14" s="755">
        <v>1064</v>
      </c>
      <c r="E14" s="755">
        <v>1067</v>
      </c>
      <c r="F14" s="755">
        <v>1067</v>
      </c>
      <c r="G14" s="755">
        <v>1067</v>
      </c>
      <c r="H14" s="755">
        <v>1067</v>
      </c>
      <c r="I14" s="755">
        <v>1067</v>
      </c>
      <c r="J14" s="755">
        <v>1067</v>
      </c>
      <c r="K14" s="755">
        <v>1067</v>
      </c>
      <c r="L14" s="755">
        <v>1067</v>
      </c>
      <c r="M14" s="755">
        <v>1067</v>
      </c>
      <c r="N14" s="755">
        <v>1067</v>
      </c>
      <c r="O14" s="755">
        <v>1065</v>
      </c>
      <c r="P14" s="756">
        <v>582</v>
      </c>
    </row>
    <row r="15" spans="1:16" s="133" customFormat="1" ht="15" x14ac:dyDescent="0.25">
      <c r="A15" s="526">
        <v>4</v>
      </c>
      <c r="B15" s="526" t="s">
        <v>897</v>
      </c>
      <c r="C15" s="755">
        <v>1254</v>
      </c>
      <c r="D15" s="755">
        <v>1254</v>
      </c>
      <c r="E15" s="755">
        <v>1254</v>
      </c>
      <c r="F15" s="755">
        <v>1254</v>
      </c>
      <c r="G15" s="755">
        <v>1254</v>
      </c>
      <c r="H15" s="755">
        <v>1254</v>
      </c>
      <c r="I15" s="755">
        <v>1254</v>
      </c>
      <c r="J15" s="755">
        <v>1254</v>
      </c>
      <c r="K15" s="755">
        <v>1254</v>
      </c>
      <c r="L15" s="755">
        <v>1254</v>
      </c>
      <c r="M15" s="755">
        <v>1254</v>
      </c>
      <c r="N15" s="755">
        <v>1254</v>
      </c>
      <c r="O15" s="755">
        <v>1238</v>
      </c>
      <c r="P15" s="756">
        <v>3</v>
      </c>
    </row>
    <row r="16" spans="1:16" s="133" customFormat="1" ht="15" x14ac:dyDescent="0.25">
      <c r="A16" s="526">
        <v>5</v>
      </c>
      <c r="B16" s="526" t="s">
        <v>898</v>
      </c>
      <c r="C16" s="755">
        <v>2378</v>
      </c>
      <c r="D16" s="755">
        <v>2378</v>
      </c>
      <c r="E16" s="755">
        <v>2375</v>
      </c>
      <c r="F16" s="755">
        <v>2375</v>
      </c>
      <c r="G16" s="755">
        <v>2375</v>
      </c>
      <c r="H16" s="755">
        <v>2375</v>
      </c>
      <c r="I16" s="755">
        <v>2375</v>
      </c>
      <c r="J16" s="755">
        <v>2375</v>
      </c>
      <c r="K16" s="755">
        <v>2375</v>
      </c>
      <c r="L16" s="755">
        <v>2375</v>
      </c>
      <c r="M16" s="755">
        <v>2375</v>
      </c>
      <c r="N16" s="755">
        <v>2375</v>
      </c>
      <c r="O16" s="755">
        <v>2375</v>
      </c>
      <c r="P16" s="755">
        <v>1104</v>
      </c>
    </row>
    <row r="17" spans="1:16" s="133" customFormat="1" ht="15" x14ac:dyDescent="0.25">
      <c r="A17" s="526">
        <v>6</v>
      </c>
      <c r="B17" s="526" t="s">
        <v>899</v>
      </c>
      <c r="C17" s="755">
        <v>925</v>
      </c>
      <c r="D17" s="755">
        <v>925</v>
      </c>
      <c r="E17" s="755">
        <v>925</v>
      </c>
      <c r="F17" s="755">
        <v>925</v>
      </c>
      <c r="G17" s="755">
        <v>925</v>
      </c>
      <c r="H17" s="755">
        <v>925</v>
      </c>
      <c r="I17" s="755">
        <v>925</v>
      </c>
      <c r="J17" s="755">
        <v>925</v>
      </c>
      <c r="K17" s="755">
        <v>925</v>
      </c>
      <c r="L17" s="755">
        <v>925</v>
      </c>
      <c r="M17" s="755">
        <v>925</v>
      </c>
      <c r="N17" s="755">
        <v>924</v>
      </c>
      <c r="O17" s="755">
        <v>875</v>
      </c>
      <c r="P17" s="755">
        <v>360</v>
      </c>
    </row>
    <row r="18" spans="1:16" ht="15" x14ac:dyDescent="0.25">
      <c r="A18" s="526">
        <v>7</v>
      </c>
      <c r="B18" s="526" t="s">
        <v>900</v>
      </c>
      <c r="C18" s="755">
        <v>937</v>
      </c>
      <c r="D18" s="755">
        <v>937</v>
      </c>
      <c r="E18" s="755">
        <v>937</v>
      </c>
      <c r="F18" s="755">
        <v>937</v>
      </c>
      <c r="G18" s="755">
        <v>937</v>
      </c>
      <c r="H18" s="755">
        <v>937</v>
      </c>
      <c r="I18" s="755">
        <v>937</v>
      </c>
      <c r="J18" s="755">
        <v>937</v>
      </c>
      <c r="K18" s="755">
        <v>937</v>
      </c>
      <c r="L18" s="755">
        <v>937</v>
      </c>
      <c r="M18" s="755">
        <v>937</v>
      </c>
      <c r="N18" s="755">
        <v>937</v>
      </c>
      <c r="O18" s="755">
        <v>937</v>
      </c>
      <c r="P18" s="756">
        <v>755</v>
      </c>
    </row>
    <row r="19" spans="1:16" ht="15" x14ac:dyDescent="0.25">
      <c r="A19" s="526">
        <v>8</v>
      </c>
      <c r="B19" s="526" t="s">
        <v>1011</v>
      </c>
      <c r="C19" s="755">
        <v>244</v>
      </c>
      <c r="D19" s="755">
        <v>244</v>
      </c>
      <c r="E19" s="755">
        <v>244</v>
      </c>
      <c r="F19" s="755">
        <v>244</v>
      </c>
      <c r="G19" s="755">
        <v>244</v>
      </c>
      <c r="H19" s="755">
        <v>243</v>
      </c>
      <c r="I19" s="755">
        <v>243</v>
      </c>
      <c r="J19" s="755">
        <v>243</v>
      </c>
      <c r="K19" s="755">
        <v>243</v>
      </c>
      <c r="L19" s="755">
        <v>243</v>
      </c>
      <c r="M19" s="755">
        <v>243</v>
      </c>
      <c r="N19" s="755">
        <v>243</v>
      </c>
      <c r="O19" s="755">
        <v>243</v>
      </c>
      <c r="P19" s="755">
        <v>243</v>
      </c>
    </row>
    <row r="20" spans="1:16" ht="15" x14ac:dyDescent="0.25">
      <c r="A20" s="526">
        <v>9</v>
      </c>
      <c r="B20" s="526" t="s">
        <v>902</v>
      </c>
      <c r="C20" s="755">
        <v>1242</v>
      </c>
      <c r="D20" s="755">
        <v>1230</v>
      </c>
      <c r="E20" s="755">
        <v>1229</v>
      </c>
      <c r="F20" s="755">
        <v>1229</v>
      </c>
      <c r="G20" s="755">
        <v>1229</v>
      </c>
      <c r="H20" s="755">
        <v>1229</v>
      </c>
      <c r="I20" s="755">
        <v>1229</v>
      </c>
      <c r="J20" s="755">
        <v>1229</v>
      </c>
      <c r="K20" s="755">
        <v>1229</v>
      </c>
      <c r="L20" s="755">
        <v>1229</v>
      </c>
      <c r="M20" s="755">
        <v>1229</v>
      </c>
      <c r="N20" s="755">
        <v>1229</v>
      </c>
      <c r="O20" s="755">
        <v>768</v>
      </c>
      <c r="P20" s="755">
        <v>210</v>
      </c>
    </row>
    <row r="21" spans="1:16" ht="15" x14ac:dyDescent="0.25">
      <c r="A21" s="526">
        <v>10</v>
      </c>
      <c r="B21" s="526" t="s">
        <v>903</v>
      </c>
      <c r="C21" s="755">
        <v>378</v>
      </c>
      <c r="D21" s="755">
        <v>375</v>
      </c>
      <c r="E21" s="755">
        <v>375</v>
      </c>
      <c r="F21" s="755">
        <v>375</v>
      </c>
      <c r="G21" s="755">
        <v>375</v>
      </c>
      <c r="H21" s="755">
        <v>375</v>
      </c>
      <c r="I21" s="755">
        <v>375</v>
      </c>
      <c r="J21" s="755">
        <v>375</v>
      </c>
      <c r="K21" s="755">
        <v>375</v>
      </c>
      <c r="L21" s="755">
        <v>375</v>
      </c>
      <c r="M21" s="755">
        <v>375</v>
      </c>
      <c r="N21" s="755">
        <v>375</v>
      </c>
      <c r="O21" s="755">
        <v>375</v>
      </c>
      <c r="P21" s="756">
        <v>330</v>
      </c>
    </row>
    <row r="22" spans="1:16" ht="15" x14ac:dyDescent="0.25">
      <c r="A22" s="526">
        <v>11</v>
      </c>
      <c r="B22" s="526" t="s">
        <v>904</v>
      </c>
      <c r="C22" s="755">
        <v>618</v>
      </c>
      <c r="D22" s="755">
        <v>618</v>
      </c>
      <c r="E22" s="755">
        <v>618</v>
      </c>
      <c r="F22" s="755">
        <v>618</v>
      </c>
      <c r="G22" s="755">
        <v>618</v>
      </c>
      <c r="H22" s="755">
        <v>618</v>
      </c>
      <c r="I22" s="755">
        <v>618</v>
      </c>
      <c r="J22" s="755">
        <v>618</v>
      </c>
      <c r="K22" s="755">
        <v>618</v>
      </c>
      <c r="L22" s="755">
        <v>618</v>
      </c>
      <c r="M22" s="755">
        <v>618</v>
      </c>
      <c r="N22" s="755">
        <v>618</v>
      </c>
      <c r="O22" s="755">
        <v>618</v>
      </c>
      <c r="P22" s="756">
        <v>332</v>
      </c>
    </row>
    <row r="23" spans="1:16" ht="15" x14ac:dyDescent="0.25">
      <c r="A23" s="526">
        <v>12</v>
      </c>
      <c r="B23" s="526" t="s">
        <v>905</v>
      </c>
      <c r="C23" s="755">
        <v>1649</v>
      </c>
      <c r="D23" s="755">
        <v>1649</v>
      </c>
      <c r="E23" s="755">
        <v>1649</v>
      </c>
      <c r="F23" s="755">
        <v>1649</v>
      </c>
      <c r="G23" s="755">
        <v>1649</v>
      </c>
      <c r="H23" s="755">
        <v>1649</v>
      </c>
      <c r="I23" s="755">
        <v>1649</v>
      </c>
      <c r="J23" s="755">
        <v>1646</v>
      </c>
      <c r="K23" s="755">
        <v>1646</v>
      </c>
      <c r="L23" s="755">
        <v>1646</v>
      </c>
      <c r="M23" s="755">
        <v>1645</v>
      </c>
      <c r="N23" s="755">
        <v>1644</v>
      </c>
      <c r="O23" s="755">
        <v>1635</v>
      </c>
      <c r="P23" s="755">
        <v>365</v>
      </c>
    </row>
    <row r="24" spans="1:16" ht="15" x14ac:dyDescent="0.25">
      <c r="A24" s="526">
        <v>13</v>
      </c>
      <c r="B24" s="526" t="s">
        <v>906</v>
      </c>
      <c r="C24" s="755">
        <v>639</v>
      </c>
      <c r="D24" s="755">
        <v>615</v>
      </c>
      <c r="E24" s="755">
        <v>421</v>
      </c>
      <c r="F24" s="755">
        <v>421</v>
      </c>
      <c r="G24" s="755">
        <v>421</v>
      </c>
      <c r="H24" s="755">
        <v>421</v>
      </c>
      <c r="I24" s="755">
        <v>421</v>
      </c>
      <c r="J24" s="755">
        <v>421</v>
      </c>
      <c r="K24" s="755">
        <v>421</v>
      </c>
      <c r="L24" s="755">
        <v>421</v>
      </c>
      <c r="M24" s="755">
        <v>421</v>
      </c>
      <c r="N24" s="755">
        <v>421</v>
      </c>
      <c r="O24" s="755">
        <v>421</v>
      </c>
      <c r="P24" s="755">
        <v>126</v>
      </c>
    </row>
    <row r="25" spans="1:16" ht="15" x14ac:dyDescent="0.25">
      <c r="A25" s="526">
        <v>14</v>
      </c>
      <c r="B25" s="526" t="s">
        <v>1014</v>
      </c>
      <c r="C25" s="755">
        <v>553</v>
      </c>
      <c r="D25" s="755">
        <v>549</v>
      </c>
      <c r="E25" s="755">
        <v>549</v>
      </c>
      <c r="F25" s="755">
        <v>549</v>
      </c>
      <c r="G25" s="755">
        <v>549</v>
      </c>
      <c r="H25" s="755">
        <v>549</v>
      </c>
      <c r="I25" s="755">
        <v>548</v>
      </c>
      <c r="J25" s="755">
        <v>548</v>
      </c>
      <c r="K25" s="755">
        <v>548</v>
      </c>
      <c r="L25" s="755">
        <v>548</v>
      </c>
      <c r="M25" s="755">
        <v>548</v>
      </c>
      <c r="N25" s="755">
        <v>546</v>
      </c>
      <c r="O25" s="755">
        <v>546</v>
      </c>
      <c r="P25" s="756">
        <v>349</v>
      </c>
    </row>
    <row r="26" spans="1:16" ht="15" x14ac:dyDescent="0.25">
      <c r="A26" s="526">
        <v>15</v>
      </c>
      <c r="B26" s="526" t="s">
        <v>908</v>
      </c>
      <c r="C26" s="755">
        <v>681</v>
      </c>
      <c r="D26" s="755">
        <v>681</v>
      </c>
      <c r="E26" s="755">
        <v>681</v>
      </c>
      <c r="F26" s="755">
        <v>681</v>
      </c>
      <c r="G26" s="755">
        <v>681</v>
      </c>
      <c r="H26" s="755">
        <v>681</v>
      </c>
      <c r="I26" s="755">
        <v>681</v>
      </c>
      <c r="J26" s="755">
        <v>681</v>
      </c>
      <c r="K26" s="755">
        <v>681</v>
      </c>
      <c r="L26" s="755">
        <v>681</v>
      </c>
      <c r="M26" s="755">
        <v>681</v>
      </c>
      <c r="N26" s="755">
        <v>681</v>
      </c>
      <c r="O26" s="755">
        <v>681</v>
      </c>
      <c r="P26" s="755">
        <v>672</v>
      </c>
    </row>
    <row r="27" spans="1:16" ht="15" x14ac:dyDescent="0.25">
      <c r="A27" s="526">
        <v>16</v>
      </c>
      <c r="B27" s="526" t="s">
        <v>909</v>
      </c>
      <c r="C27" s="755">
        <v>749</v>
      </c>
      <c r="D27" s="755">
        <v>749</v>
      </c>
      <c r="E27" s="755">
        <v>749</v>
      </c>
      <c r="F27" s="755">
        <v>749</v>
      </c>
      <c r="G27" s="755">
        <v>749</v>
      </c>
      <c r="H27" s="755">
        <v>749</v>
      </c>
      <c r="I27" s="755">
        <v>749</v>
      </c>
      <c r="J27" s="755">
        <v>749</v>
      </c>
      <c r="K27" s="755">
        <v>749</v>
      </c>
      <c r="L27" s="755">
        <v>749</v>
      </c>
      <c r="M27" s="755">
        <v>748</v>
      </c>
      <c r="N27" s="755">
        <v>748</v>
      </c>
      <c r="O27" s="755">
        <v>677</v>
      </c>
      <c r="P27" s="756">
        <v>569</v>
      </c>
    </row>
    <row r="28" spans="1:16" ht="15" x14ac:dyDescent="0.25">
      <c r="A28" s="526">
        <v>17</v>
      </c>
      <c r="B28" s="526" t="s">
        <v>910</v>
      </c>
      <c r="C28" s="755">
        <v>1736</v>
      </c>
      <c r="D28" s="755">
        <v>1735</v>
      </c>
      <c r="E28" s="755">
        <v>1716</v>
      </c>
      <c r="F28" s="755">
        <v>1716</v>
      </c>
      <c r="G28" s="755">
        <v>1716</v>
      </c>
      <c r="H28" s="755">
        <v>1716</v>
      </c>
      <c r="I28" s="755">
        <v>1716</v>
      </c>
      <c r="J28" s="755">
        <v>1716</v>
      </c>
      <c r="K28" s="755">
        <v>1716</v>
      </c>
      <c r="L28" s="755">
        <v>1716</v>
      </c>
      <c r="M28" s="755">
        <v>1715</v>
      </c>
      <c r="N28" s="755">
        <v>1715</v>
      </c>
      <c r="O28" s="755">
        <v>1683</v>
      </c>
      <c r="P28" s="755">
        <v>1126</v>
      </c>
    </row>
    <row r="29" spans="1:16" ht="15" x14ac:dyDescent="0.25">
      <c r="A29" s="526">
        <v>18</v>
      </c>
      <c r="B29" s="526" t="s">
        <v>911</v>
      </c>
      <c r="C29" s="755">
        <v>1411</v>
      </c>
      <c r="D29" s="755">
        <v>1411</v>
      </c>
      <c r="E29" s="755">
        <v>1411</v>
      </c>
      <c r="F29" s="755">
        <v>1411</v>
      </c>
      <c r="G29" s="755">
        <v>1411</v>
      </c>
      <c r="H29" s="755">
        <v>1411</v>
      </c>
      <c r="I29" s="755">
        <v>1411</v>
      </c>
      <c r="J29" s="755">
        <v>1411</v>
      </c>
      <c r="K29" s="755">
        <v>1411</v>
      </c>
      <c r="L29" s="755">
        <v>1411</v>
      </c>
      <c r="M29" s="755">
        <v>1411</v>
      </c>
      <c r="N29" s="755">
        <v>1411</v>
      </c>
      <c r="O29" s="755">
        <v>1411</v>
      </c>
      <c r="P29" s="756">
        <v>1403</v>
      </c>
    </row>
    <row r="30" spans="1:16" ht="15" x14ac:dyDescent="0.25">
      <c r="A30" s="526">
        <v>19</v>
      </c>
      <c r="B30" s="526" t="s">
        <v>912</v>
      </c>
      <c r="C30" s="755">
        <v>1050</v>
      </c>
      <c r="D30" s="755">
        <v>1043</v>
      </c>
      <c r="E30" s="755">
        <v>1043</v>
      </c>
      <c r="F30" s="755">
        <v>1043</v>
      </c>
      <c r="G30" s="755">
        <v>1043</v>
      </c>
      <c r="H30" s="755">
        <v>1043</v>
      </c>
      <c r="I30" s="755">
        <v>1043</v>
      </c>
      <c r="J30" s="755">
        <v>1043</v>
      </c>
      <c r="K30" s="755">
        <v>1043</v>
      </c>
      <c r="L30" s="755">
        <v>1043</v>
      </c>
      <c r="M30" s="755">
        <v>1043</v>
      </c>
      <c r="N30" s="755">
        <v>901</v>
      </c>
      <c r="O30" s="755">
        <v>816</v>
      </c>
      <c r="P30" s="756">
        <v>320</v>
      </c>
    </row>
    <row r="31" spans="1:16" ht="15" x14ac:dyDescent="0.25">
      <c r="A31" s="526">
        <v>20</v>
      </c>
      <c r="B31" s="526" t="s">
        <v>1016</v>
      </c>
      <c r="C31" s="755">
        <v>1219</v>
      </c>
      <c r="D31" s="755">
        <v>1219</v>
      </c>
      <c r="E31" s="755">
        <v>1219</v>
      </c>
      <c r="F31" s="755">
        <v>1219</v>
      </c>
      <c r="G31" s="755">
        <v>1219</v>
      </c>
      <c r="H31" s="755">
        <v>1219</v>
      </c>
      <c r="I31" s="755">
        <v>1219</v>
      </c>
      <c r="J31" s="755">
        <v>1219</v>
      </c>
      <c r="K31" s="755">
        <v>1219</v>
      </c>
      <c r="L31" s="755">
        <v>1218</v>
      </c>
      <c r="M31" s="755">
        <v>1137</v>
      </c>
      <c r="N31" s="755">
        <v>1084</v>
      </c>
      <c r="O31" s="755">
        <v>931</v>
      </c>
      <c r="P31" s="756">
        <v>144</v>
      </c>
    </row>
    <row r="32" spans="1:16" ht="15" x14ac:dyDescent="0.25">
      <c r="A32" s="526">
        <v>21</v>
      </c>
      <c r="B32" s="526" t="s">
        <v>914</v>
      </c>
      <c r="C32" s="755">
        <v>581</v>
      </c>
      <c r="D32" s="755">
        <v>581</v>
      </c>
      <c r="E32" s="755">
        <v>581</v>
      </c>
      <c r="F32" s="755">
        <v>581</v>
      </c>
      <c r="G32" s="755">
        <v>581</v>
      </c>
      <c r="H32" s="755">
        <v>581</v>
      </c>
      <c r="I32" s="755">
        <v>581</v>
      </c>
      <c r="J32" s="755">
        <v>581</v>
      </c>
      <c r="K32" s="755">
        <v>581</v>
      </c>
      <c r="L32" s="755">
        <v>581</v>
      </c>
      <c r="M32" s="755">
        <v>581</v>
      </c>
      <c r="N32" s="755">
        <v>581</v>
      </c>
      <c r="O32" s="755">
        <v>581</v>
      </c>
      <c r="P32" s="756">
        <v>581</v>
      </c>
    </row>
    <row r="33" spans="1:16" ht="15" x14ac:dyDescent="0.25">
      <c r="A33" s="526">
        <v>22</v>
      </c>
      <c r="B33" s="526" t="s">
        <v>915</v>
      </c>
      <c r="C33" s="755">
        <v>685</v>
      </c>
      <c r="D33" s="755">
        <v>685</v>
      </c>
      <c r="E33" s="755">
        <v>685</v>
      </c>
      <c r="F33" s="755">
        <v>685</v>
      </c>
      <c r="G33" s="755">
        <v>685</v>
      </c>
      <c r="H33" s="755">
        <v>685</v>
      </c>
      <c r="I33" s="755">
        <v>685</v>
      </c>
      <c r="J33" s="755">
        <v>685</v>
      </c>
      <c r="K33" s="755">
        <v>685</v>
      </c>
      <c r="L33" s="755">
        <v>685</v>
      </c>
      <c r="M33" s="755">
        <v>685</v>
      </c>
      <c r="N33" s="755">
        <v>685</v>
      </c>
      <c r="O33" s="755">
        <v>685</v>
      </c>
      <c r="P33" s="756">
        <v>673</v>
      </c>
    </row>
    <row r="34" spans="1:16" ht="15" x14ac:dyDescent="0.25">
      <c r="A34" s="526">
        <v>23</v>
      </c>
      <c r="B34" s="526" t="s">
        <v>916</v>
      </c>
      <c r="C34" s="755">
        <v>728</v>
      </c>
      <c r="D34" s="755">
        <v>728</v>
      </c>
      <c r="E34" s="755">
        <v>728</v>
      </c>
      <c r="F34" s="755">
        <v>728</v>
      </c>
      <c r="G34" s="755">
        <v>728</v>
      </c>
      <c r="H34" s="755">
        <v>728</v>
      </c>
      <c r="I34" s="755">
        <v>725</v>
      </c>
      <c r="J34" s="755">
        <v>725</v>
      </c>
      <c r="K34" s="755">
        <v>720</v>
      </c>
      <c r="L34" s="755">
        <v>719</v>
      </c>
      <c r="M34" s="755">
        <v>718</v>
      </c>
      <c r="N34" s="755">
        <v>717</v>
      </c>
      <c r="O34" s="755">
        <v>717</v>
      </c>
      <c r="P34" s="755">
        <v>717</v>
      </c>
    </row>
    <row r="35" spans="1:16" ht="15" x14ac:dyDescent="0.25">
      <c r="A35" s="526">
        <v>24</v>
      </c>
      <c r="B35" s="526" t="s">
        <v>917</v>
      </c>
      <c r="C35" s="755">
        <v>1421</v>
      </c>
      <c r="D35" s="755">
        <v>1421</v>
      </c>
      <c r="E35" s="755">
        <v>1421</v>
      </c>
      <c r="F35" s="755">
        <v>1421</v>
      </c>
      <c r="G35" s="755">
        <v>1421</v>
      </c>
      <c r="H35" s="755">
        <v>1421</v>
      </c>
      <c r="I35" s="755">
        <v>1421</v>
      </c>
      <c r="J35" s="755">
        <v>1421</v>
      </c>
      <c r="K35" s="755">
        <v>1421</v>
      </c>
      <c r="L35" s="755">
        <v>1421</v>
      </c>
      <c r="M35" s="755">
        <v>1421</v>
      </c>
      <c r="N35" s="755">
        <v>1419</v>
      </c>
      <c r="O35" s="755">
        <v>1311</v>
      </c>
      <c r="P35" s="755">
        <v>298</v>
      </c>
    </row>
    <row r="36" spans="1:16" ht="15" x14ac:dyDescent="0.25">
      <c r="A36" s="526">
        <v>25</v>
      </c>
      <c r="B36" s="526" t="s">
        <v>918</v>
      </c>
      <c r="C36" s="755">
        <v>819</v>
      </c>
      <c r="D36" s="755">
        <v>819</v>
      </c>
      <c r="E36" s="755">
        <v>819</v>
      </c>
      <c r="F36" s="755">
        <v>819</v>
      </c>
      <c r="G36" s="755">
        <v>819</v>
      </c>
      <c r="H36" s="755">
        <v>819</v>
      </c>
      <c r="I36" s="755">
        <v>819</v>
      </c>
      <c r="J36" s="755">
        <v>818</v>
      </c>
      <c r="K36" s="755">
        <v>818</v>
      </c>
      <c r="L36" s="755">
        <v>818</v>
      </c>
      <c r="M36" s="755">
        <v>818</v>
      </c>
      <c r="N36" s="755">
        <v>817</v>
      </c>
      <c r="O36" s="755">
        <v>817</v>
      </c>
      <c r="P36" s="756">
        <v>589</v>
      </c>
    </row>
    <row r="37" spans="1:16" ht="15" x14ac:dyDescent="0.25">
      <c r="A37" s="526">
        <v>26</v>
      </c>
      <c r="B37" s="526" t="s">
        <v>919</v>
      </c>
      <c r="C37" s="755">
        <v>310</v>
      </c>
      <c r="D37" s="755">
        <v>309</v>
      </c>
      <c r="E37" s="755">
        <v>309</v>
      </c>
      <c r="F37" s="755">
        <v>309</v>
      </c>
      <c r="G37" s="755">
        <v>309</v>
      </c>
      <c r="H37" s="755">
        <v>309</v>
      </c>
      <c r="I37" s="755">
        <v>309</v>
      </c>
      <c r="J37" s="755">
        <v>309</v>
      </c>
      <c r="K37" s="755">
        <v>309</v>
      </c>
      <c r="L37" s="755">
        <v>309</v>
      </c>
      <c r="M37" s="755">
        <v>309</v>
      </c>
      <c r="N37" s="755">
        <v>139</v>
      </c>
      <c r="O37" s="755">
        <v>139</v>
      </c>
      <c r="P37" s="756">
        <v>70</v>
      </c>
    </row>
    <row r="38" spans="1:16" ht="15" x14ac:dyDescent="0.25">
      <c r="A38" s="526">
        <v>27</v>
      </c>
      <c r="B38" s="526" t="s">
        <v>920</v>
      </c>
      <c r="C38" s="755">
        <v>983</v>
      </c>
      <c r="D38" s="755">
        <v>983</v>
      </c>
      <c r="E38" s="755">
        <v>983</v>
      </c>
      <c r="F38" s="755">
        <v>983</v>
      </c>
      <c r="G38" s="755">
        <v>983</v>
      </c>
      <c r="H38" s="755">
        <v>983</v>
      </c>
      <c r="I38" s="755">
        <v>983</v>
      </c>
      <c r="J38" s="755">
        <v>983</v>
      </c>
      <c r="K38" s="755">
        <v>983</v>
      </c>
      <c r="L38" s="755">
        <v>983</v>
      </c>
      <c r="M38" s="755">
        <v>983</v>
      </c>
      <c r="N38" s="755">
        <v>983</v>
      </c>
      <c r="O38" s="755">
        <v>983</v>
      </c>
      <c r="P38" s="755">
        <v>983</v>
      </c>
    </row>
    <row r="39" spans="1:16" ht="15" x14ac:dyDescent="0.25">
      <c r="A39" s="526">
        <v>28</v>
      </c>
      <c r="B39" s="526" t="s">
        <v>921</v>
      </c>
      <c r="C39" s="755">
        <v>1260</v>
      </c>
      <c r="D39" s="755">
        <v>1259</v>
      </c>
      <c r="E39" s="755">
        <v>1259</v>
      </c>
      <c r="F39" s="755">
        <v>1259</v>
      </c>
      <c r="G39" s="755">
        <v>1259</v>
      </c>
      <c r="H39" s="755">
        <v>1259</v>
      </c>
      <c r="I39" s="755">
        <v>1259</v>
      </c>
      <c r="J39" s="755">
        <v>1259</v>
      </c>
      <c r="K39" s="755">
        <v>1259</v>
      </c>
      <c r="L39" s="755">
        <v>1259</v>
      </c>
      <c r="M39" s="755">
        <v>1259</v>
      </c>
      <c r="N39" s="755">
        <v>1259</v>
      </c>
      <c r="O39" s="755">
        <v>873</v>
      </c>
      <c r="P39" s="756">
        <v>196</v>
      </c>
    </row>
    <row r="40" spans="1:16" ht="15" x14ac:dyDescent="0.25">
      <c r="A40" s="526">
        <v>29</v>
      </c>
      <c r="B40" s="526" t="s">
        <v>922</v>
      </c>
      <c r="C40" s="755">
        <v>1310</v>
      </c>
      <c r="D40" s="755">
        <v>1309</v>
      </c>
      <c r="E40" s="755">
        <v>1309</v>
      </c>
      <c r="F40" s="755">
        <v>1309</v>
      </c>
      <c r="G40" s="755">
        <v>1309</v>
      </c>
      <c r="H40" s="755">
        <v>1309</v>
      </c>
      <c r="I40" s="755">
        <v>1309</v>
      </c>
      <c r="J40" s="755">
        <v>1309</v>
      </c>
      <c r="K40" s="755">
        <v>1309</v>
      </c>
      <c r="L40" s="755">
        <v>1309</v>
      </c>
      <c r="M40" s="755">
        <v>1305</v>
      </c>
      <c r="N40" s="755">
        <v>1300</v>
      </c>
      <c r="O40" s="755">
        <v>1096</v>
      </c>
      <c r="P40" s="755">
        <v>707</v>
      </c>
    </row>
    <row r="41" spans="1:16" ht="15" x14ac:dyDescent="0.25">
      <c r="A41" s="526">
        <v>30</v>
      </c>
      <c r="B41" s="526" t="s">
        <v>923</v>
      </c>
      <c r="C41" s="755">
        <v>874</v>
      </c>
      <c r="D41" s="755">
        <v>874</v>
      </c>
      <c r="E41" s="755">
        <v>871</v>
      </c>
      <c r="F41" s="755">
        <v>869</v>
      </c>
      <c r="G41" s="755">
        <v>867</v>
      </c>
      <c r="H41" s="755">
        <v>866</v>
      </c>
      <c r="I41" s="755">
        <v>864</v>
      </c>
      <c r="J41" s="755">
        <v>861</v>
      </c>
      <c r="K41" s="755">
        <v>853</v>
      </c>
      <c r="L41" s="755">
        <v>738</v>
      </c>
      <c r="M41" s="755">
        <v>735</v>
      </c>
      <c r="N41" s="755">
        <v>733</v>
      </c>
      <c r="O41" s="755">
        <v>720</v>
      </c>
      <c r="P41" s="755">
        <v>276</v>
      </c>
    </row>
    <row r="42" spans="1:16" ht="15" x14ac:dyDescent="0.25">
      <c r="A42" s="526">
        <v>31</v>
      </c>
      <c r="B42" s="526" t="s">
        <v>924</v>
      </c>
      <c r="C42" s="755">
        <v>801</v>
      </c>
      <c r="D42" s="755">
        <v>801</v>
      </c>
      <c r="E42" s="755">
        <v>801</v>
      </c>
      <c r="F42" s="755">
        <v>801</v>
      </c>
      <c r="G42" s="755">
        <v>801</v>
      </c>
      <c r="H42" s="755">
        <v>801</v>
      </c>
      <c r="I42" s="755">
        <v>801</v>
      </c>
      <c r="J42" s="755">
        <v>801</v>
      </c>
      <c r="K42" s="755">
        <v>801</v>
      </c>
      <c r="L42" s="755">
        <v>801</v>
      </c>
      <c r="M42" s="755">
        <v>801</v>
      </c>
      <c r="N42" s="755">
        <v>801</v>
      </c>
      <c r="O42" s="755">
        <v>801</v>
      </c>
      <c r="P42" s="755">
        <v>801</v>
      </c>
    </row>
    <row r="43" spans="1:16" ht="15" x14ac:dyDescent="0.25">
      <c r="A43" s="526">
        <v>32</v>
      </c>
      <c r="B43" s="526" t="s">
        <v>925</v>
      </c>
      <c r="C43" s="755">
        <v>1190</v>
      </c>
      <c r="D43" s="755">
        <v>1174</v>
      </c>
      <c r="E43" s="755">
        <v>1171</v>
      </c>
      <c r="F43" s="755">
        <v>1171</v>
      </c>
      <c r="G43" s="755">
        <v>1171</v>
      </c>
      <c r="H43" s="755">
        <v>1171</v>
      </c>
      <c r="I43" s="755">
        <v>1171</v>
      </c>
      <c r="J43" s="755">
        <v>1171</v>
      </c>
      <c r="K43" s="755">
        <v>1171</v>
      </c>
      <c r="L43" s="755">
        <v>1171</v>
      </c>
      <c r="M43" s="755">
        <v>1171</v>
      </c>
      <c r="N43" s="755">
        <v>1171</v>
      </c>
      <c r="O43" s="755">
        <v>1171</v>
      </c>
      <c r="P43" s="756">
        <v>1171</v>
      </c>
    </row>
    <row r="44" spans="1:16" ht="15" x14ac:dyDescent="0.25">
      <c r="A44" s="526">
        <v>33</v>
      </c>
      <c r="B44" s="526" t="s">
        <v>1020</v>
      </c>
      <c r="C44" s="755">
        <v>981</v>
      </c>
      <c r="D44" s="755">
        <v>977</v>
      </c>
      <c r="E44" s="755">
        <v>977</v>
      </c>
      <c r="F44" s="755">
        <v>977</v>
      </c>
      <c r="G44" s="755">
        <v>977</v>
      </c>
      <c r="H44" s="755">
        <v>977</v>
      </c>
      <c r="I44" s="755">
        <v>977</v>
      </c>
      <c r="J44" s="755">
        <v>977</v>
      </c>
      <c r="K44" s="755">
        <v>977</v>
      </c>
      <c r="L44" s="755">
        <v>977</v>
      </c>
      <c r="M44" s="755">
        <v>977</v>
      </c>
      <c r="N44" s="755">
        <v>977</v>
      </c>
      <c r="O44" s="755">
        <v>977</v>
      </c>
      <c r="P44" s="756">
        <v>977</v>
      </c>
    </row>
    <row r="45" spans="1:16" ht="15" x14ac:dyDescent="0.25">
      <c r="A45" s="29"/>
      <c r="B45" s="29" t="s">
        <v>1005</v>
      </c>
      <c r="C45" s="757">
        <v>32578</v>
      </c>
      <c r="D45" s="757">
        <v>32493</v>
      </c>
      <c r="E45" s="757">
        <v>32268</v>
      </c>
      <c r="F45" s="757">
        <v>32266</v>
      </c>
      <c r="G45" s="757">
        <v>32263</v>
      </c>
      <c r="H45" s="757">
        <v>32260</v>
      </c>
      <c r="I45" s="757">
        <v>32254</v>
      </c>
      <c r="J45" s="757">
        <v>32246</v>
      </c>
      <c r="K45" s="757">
        <v>32233</v>
      </c>
      <c r="L45" s="757">
        <v>32116</v>
      </c>
      <c r="M45" s="757">
        <v>32023</v>
      </c>
      <c r="N45" s="757">
        <v>31529</v>
      </c>
      <c r="O45" s="757">
        <v>29936</v>
      </c>
      <c r="P45" s="757">
        <f>SUM(P12:P44)</f>
        <v>17941</v>
      </c>
    </row>
    <row r="47" spans="1:16" x14ac:dyDescent="0.2">
      <c r="A47" s="203" t="s">
        <v>12</v>
      </c>
    </row>
    <row r="48" spans="1:16" ht="15.75" x14ac:dyDescent="0.2">
      <c r="H48" s="218"/>
      <c r="I48" s="218"/>
      <c r="J48" s="218"/>
      <c r="K48" s="218"/>
      <c r="L48" s="218"/>
      <c r="M48" s="218"/>
      <c r="N48" s="934" t="s">
        <v>927</v>
      </c>
      <c r="O48" s="934"/>
      <c r="P48" s="934"/>
    </row>
    <row r="49" spans="8:16" ht="15.75" x14ac:dyDescent="0.2">
      <c r="H49" s="218"/>
      <c r="I49" s="218"/>
      <c r="J49" s="218"/>
      <c r="K49" s="218"/>
      <c r="L49" s="218"/>
      <c r="M49" s="218"/>
      <c r="N49" s="934" t="s">
        <v>481</v>
      </c>
      <c r="O49" s="934"/>
      <c r="P49" s="934"/>
    </row>
    <row r="50" spans="8:16" ht="15.75" x14ac:dyDescent="0.2">
      <c r="H50" s="218"/>
      <c r="I50" s="218"/>
      <c r="J50" s="218"/>
      <c r="K50" s="218"/>
      <c r="L50" s="218"/>
      <c r="M50" s="218"/>
      <c r="N50" s="934" t="s">
        <v>1043</v>
      </c>
      <c r="O50" s="934"/>
      <c r="P50" s="934"/>
    </row>
  </sheetData>
  <mergeCells count="13">
    <mergeCell ref="N48:P48"/>
    <mergeCell ref="N49:P49"/>
    <mergeCell ref="N50:P50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</mergeCells>
  <hyperlinks>
    <hyperlink ref="C12" r:id="rId1" display="javascript:__doPostBack('ctl00$ContentPlaceHolder1$Grd_tot_detail$ctl02$lbtnttlsch','')" xr:uid="{00000000-0004-0000-3300-000000000000}"/>
    <hyperlink ref="D12" r:id="rId2" display="javascript:__doPostBack('ctl00$ContentPlaceHolder1$Grd_tot_detail$ctl02$lbtnfreezsch','')" xr:uid="{00000000-0004-0000-3300-000001000000}"/>
    <hyperlink ref="C13" r:id="rId3" display="javascript:__doPostBack('ctl00$ContentPlaceHolder1$Grd_tot_detail$ctl03$lbtnttlsch','')" xr:uid="{00000000-0004-0000-3300-000002000000}"/>
    <hyperlink ref="D13" r:id="rId4" display="javascript:__doPostBack('ctl00$ContentPlaceHolder1$Grd_tot_detail$ctl03$lbtnfreezsch','')" xr:uid="{00000000-0004-0000-3300-000003000000}"/>
    <hyperlink ref="C14" r:id="rId5" display="javascript:__doPostBack('ctl00$ContentPlaceHolder1$Grd_tot_detail$ctl04$lbtnttlsch','')" xr:uid="{00000000-0004-0000-3300-000004000000}"/>
    <hyperlink ref="D14" r:id="rId6" display="javascript:__doPostBack('ctl00$ContentPlaceHolder1$Grd_tot_detail$ctl04$lbtnfreezsch','')" xr:uid="{00000000-0004-0000-3300-000005000000}"/>
    <hyperlink ref="C15" r:id="rId7" display="javascript:__doPostBack('ctl00$ContentPlaceHolder1$Grd_tot_detail$ctl05$lbtnttlsch','')" xr:uid="{00000000-0004-0000-3300-000006000000}"/>
    <hyperlink ref="D15" r:id="rId8" display="javascript:__doPostBack('ctl00$ContentPlaceHolder1$Grd_tot_detail$ctl05$lbtnfreezsch','')" xr:uid="{00000000-0004-0000-3300-000007000000}"/>
    <hyperlink ref="C16" r:id="rId9" display="javascript:__doPostBack('ctl00$ContentPlaceHolder1$Grd_tot_detail$ctl06$lbtnttlsch','')" xr:uid="{00000000-0004-0000-3300-000008000000}"/>
    <hyperlink ref="D16" r:id="rId10" display="javascript:__doPostBack('ctl00$ContentPlaceHolder1$Grd_tot_detail$ctl06$lbtnfreezsch','')" xr:uid="{00000000-0004-0000-3300-000009000000}"/>
    <hyperlink ref="C17" r:id="rId11" display="javascript:__doPostBack('ctl00$ContentPlaceHolder1$Grd_tot_detail$ctl07$lbtnttlsch','')" xr:uid="{00000000-0004-0000-3300-00000A000000}"/>
    <hyperlink ref="D17" r:id="rId12" display="javascript:__doPostBack('ctl00$ContentPlaceHolder1$Grd_tot_detail$ctl07$lbtnfreezsch','')" xr:uid="{00000000-0004-0000-3300-00000B000000}"/>
    <hyperlink ref="C18" r:id="rId13" display="javascript:__doPostBack('ctl00$ContentPlaceHolder1$Grd_tot_detail$ctl08$lbtnttlsch','')" xr:uid="{00000000-0004-0000-3300-00000C000000}"/>
    <hyperlink ref="D18" r:id="rId14" display="javascript:__doPostBack('ctl00$ContentPlaceHolder1$Grd_tot_detail$ctl08$lbtnfreezsch','')" xr:uid="{00000000-0004-0000-3300-00000D000000}"/>
    <hyperlink ref="C19" r:id="rId15" display="javascript:__doPostBack('ctl00$ContentPlaceHolder1$Grd_tot_detail$ctl09$lbtnttlsch','')" xr:uid="{00000000-0004-0000-3300-00000E000000}"/>
    <hyperlink ref="D19" r:id="rId16" display="javascript:__doPostBack('ctl00$ContentPlaceHolder1$Grd_tot_detail$ctl09$lbtnfreezsch','')" xr:uid="{00000000-0004-0000-3300-00000F000000}"/>
    <hyperlink ref="C20" r:id="rId17" display="javascript:__doPostBack('ctl00$ContentPlaceHolder1$Grd_tot_detail$ctl10$lbtnttlsch','')" xr:uid="{00000000-0004-0000-3300-000010000000}"/>
    <hyperlink ref="D20" r:id="rId18" display="javascript:__doPostBack('ctl00$ContentPlaceHolder1$Grd_tot_detail$ctl10$lbtnfreezsch','')" xr:uid="{00000000-0004-0000-3300-000011000000}"/>
    <hyperlink ref="C21" r:id="rId19" display="javascript:__doPostBack('ctl00$ContentPlaceHolder1$Grd_tot_detail$ctl11$lbtnttlsch','')" xr:uid="{00000000-0004-0000-3300-000012000000}"/>
    <hyperlink ref="D21" r:id="rId20" display="javascript:__doPostBack('ctl00$ContentPlaceHolder1$Grd_tot_detail$ctl11$lbtnfreezsch','')" xr:uid="{00000000-0004-0000-3300-000013000000}"/>
    <hyperlink ref="C22" r:id="rId21" display="javascript:__doPostBack('ctl00$ContentPlaceHolder1$Grd_tot_detail$ctl12$lbtnttlsch','')" xr:uid="{00000000-0004-0000-3300-000014000000}"/>
    <hyperlink ref="D22" r:id="rId22" display="javascript:__doPostBack('ctl00$ContentPlaceHolder1$Grd_tot_detail$ctl12$lbtnfreezsch','')" xr:uid="{00000000-0004-0000-3300-000015000000}"/>
    <hyperlink ref="C23" r:id="rId23" display="javascript:__doPostBack('ctl00$ContentPlaceHolder1$Grd_tot_detail$ctl13$lbtnttlsch','')" xr:uid="{00000000-0004-0000-3300-000016000000}"/>
    <hyperlink ref="D23" r:id="rId24" display="javascript:__doPostBack('ctl00$ContentPlaceHolder1$Grd_tot_detail$ctl13$lbtnfreezsch','')" xr:uid="{00000000-0004-0000-3300-000017000000}"/>
    <hyperlink ref="C24" r:id="rId25" display="javascript:__doPostBack('ctl00$ContentPlaceHolder1$Grd_tot_detail$ctl14$lbtnttlsch','')" xr:uid="{00000000-0004-0000-3300-000018000000}"/>
    <hyperlink ref="D24" r:id="rId26" display="javascript:__doPostBack('ctl00$ContentPlaceHolder1$Grd_tot_detail$ctl14$lbtnfreezsch','')" xr:uid="{00000000-0004-0000-3300-000019000000}"/>
    <hyperlink ref="C25" r:id="rId27" display="javascript:__doPostBack('ctl00$ContentPlaceHolder1$Grd_tot_detail$ctl15$lbtnttlsch','')" xr:uid="{00000000-0004-0000-3300-00001A000000}"/>
    <hyperlink ref="D25" r:id="rId28" display="javascript:__doPostBack('ctl00$ContentPlaceHolder1$Grd_tot_detail$ctl15$lbtnfreezsch','')" xr:uid="{00000000-0004-0000-3300-00001B000000}"/>
    <hyperlink ref="C26" r:id="rId29" display="javascript:__doPostBack('ctl00$ContentPlaceHolder1$Grd_tot_detail$ctl16$lbtnttlsch','')" xr:uid="{00000000-0004-0000-3300-00001C000000}"/>
    <hyperlink ref="D26" r:id="rId30" display="javascript:__doPostBack('ctl00$ContentPlaceHolder1$Grd_tot_detail$ctl16$lbtnfreezsch','')" xr:uid="{00000000-0004-0000-3300-00001D000000}"/>
    <hyperlink ref="C27" r:id="rId31" display="javascript:__doPostBack('ctl00$ContentPlaceHolder1$Grd_tot_detail$ctl17$lbtnttlsch','')" xr:uid="{00000000-0004-0000-3300-00001E000000}"/>
    <hyperlink ref="D27" r:id="rId32" display="javascript:__doPostBack('ctl00$ContentPlaceHolder1$Grd_tot_detail$ctl17$lbtnfreezsch','')" xr:uid="{00000000-0004-0000-3300-00001F000000}"/>
    <hyperlink ref="C28" r:id="rId33" display="javascript:__doPostBack('ctl00$ContentPlaceHolder1$Grd_tot_detail$ctl18$lbtnttlsch','')" xr:uid="{00000000-0004-0000-3300-000020000000}"/>
    <hyperlink ref="D28" r:id="rId34" display="javascript:__doPostBack('ctl00$ContentPlaceHolder1$Grd_tot_detail$ctl18$lbtnfreezsch','')" xr:uid="{00000000-0004-0000-3300-000021000000}"/>
    <hyperlink ref="C29" r:id="rId35" display="javascript:__doPostBack('ctl00$ContentPlaceHolder1$Grd_tot_detail$ctl19$lbtnttlsch','')" xr:uid="{00000000-0004-0000-3300-000022000000}"/>
    <hyperlink ref="D29" r:id="rId36" display="javascript:__doPostBack('ctl00$ContentPlaceHolder1$Grd_tot_detail$ctl19$lbtnfreezsch','')" xr:uid="{00000000-0004-0000-3300-000023000000}"/>
    <hyperlink ref="C30" r:id="rId37" display="javascript:__doPostBack('ctl00$ContentPlaceHolder1$Grd_tot_detail$ctl20$lbtnttlsch','')" xr:uid="{00000000-0004-0000-3300-000024000000}"/>
    <hyperlink ref="D30" r:id="rId38" display="javascript:__doPostBack('ctl00$ContentPlaceHolder1$Grd_tot_detail$ctl20$lbtnfreezsch','')" xr:uid="{00000000-0004-0000-3300-000025000000}"/>
    <hyperlink ref="C31" r:id="rId39" display="javascript:__doPostBack('ctl00$ContentPlaceHolder1$Grd_tot_detail$ctl21$lbtnttlsch','')" xr:uid="{00000000-0004-0000-3300-000026000000}"/>
    <hyperlink ref="D31" r:id="rId40" display="javascript:__doPostBack('ctl00$ContentPlaceHolder1$Grd_tot_detail$ctl21$lbtnfreezsch','')" xr:uid="{00000000-0004-0000-3300-000027000000}"/>
    <hyperlink ref="C32" r:id="rId41" display="javascript:__doPostBack('ctl00$ContentPlaceHolder1$Grd_tot_detail$ctl22$lbtnttlsch','')" xr:uid="{00000000-0004-0000-3300-000028000000}"/>
    <hyperlink ref="D32" r:id="rId42" display="javascript:__doPostBack('ctl00$ContentPlaceHolder1$Grd_tot_detail$ctl22$lbtnfreezsch','')" xr:uid="{00000000-0004-0000-3300-000029000000}"/>
    <hyperlink ref="C33" r:id="rId43" display="javascript:__doPostBack('ctl00$ContentPlaceHolder1$Grd_tot_detail$ctl23$lbtnttlsch','')" xr:uid="{00000000-0004-0000-3300-00002A000000}"/>
    <hyperlink ref="D33" r:id="rId44" display="javascript:__doPostBack('ctl00$ContentPlaceHolder1$Grd_tot_detail$ctl23$lbtnfreezsch','')" xr:uid="{00000000-0004-0000-3300-00002B000000}"/>
    <hyperlink ref="C34" r:id="rId45" display="javascript:__doPostBack('ctl00$ContentPlaceHolder1$Grd_tot_detail$ctl24$lbtnttlsch','')" xr:uid="{00000000-0004-0000-3300-00002C000000}"/>
    <hyperlink ref="D34" r:id="rId46" display="javascript:__doPostBack('ctl00$ContentPlaceHolder1$Grd_tot_detail$ctl24$lbtnfreezsch','')" xr:uid="{00000000-0004-0000-3300-00002D000000}"/>
    <hyperlink ref="C35" r:id="rId47" display="javascript:__doPostBack('ctl00$ContentPlaceHolder1$Grd_tot_detail$ctl25$lbtnttlsch','')" xr:uid="{00000000-0004-0000-3300-00002E000000}"/>
    <hyperlink ref="D35" r:id="rId48" display="javascript:__doPostBack('ctl00$ContentPlaceHolder1$Grd_tot_detail$ctl25$lbtnfreezsch','')" xr:uid="{00000000-0004-0000-3300-00002F000000}"/>
    <hyperlink ref="C36" r:id="rId49" display="javascript:__doPostBack('ctl00$ContentPlaceHolder1$Grd_tot_detail$ctl26$lbtnttlsch','')" xr:uid="{00000000-0004-0000-3300-000030000000}"/>
    <hyperlink ref="D36" r:id="rId50" display="javascript:__doPostBack('ctl00$ContentPlaceHolder1$Grd_tot_detail$ctl26$lbtnfreezsch','')" xr:uid="{00000000-0004-0000-3300-000031000000}"/>
    <hyperlink ref="C37" r:id="rId51" display="javascript:__doPostBack('ctl00$ContentPlaceHolder1$Grd_tot_detail$ctl27$lbtnttlsch','')" xr:uid="{00000000-0004-0000-3300-000032000000}"/>
    <hyperlink ref="D37" r:id="rId52" display="javascript:__doPostBack('ctl00$ContentPlaceHolder1$Grd_tot_detail$ctl27$lbtnfreezsch','')" xr:uid="{00000000-0004-0000-3300-000033000000}"/>
    <hyperlink ref="C38" r:id="rId53" display="javascript:__doPostBack('ctl00$ContentPlaceHolder1$Grd_tot_detail$ctl28$lbtnttlsch','')" xr:uid="{00000000-0004-0000-3300-000034000000}"/>
    <hyperlink ref="D38" r:id="rId54" display="javascript:__doPostBack('ctl00$ContentPlaceHolder1$Grd_tot_detail$ctl28$lbtnfreezsch','')" xr:uid="{00000000-0004-0000-3300-000035000000}"/>
    <hyperlink ref="C39" r:id="rId55" display="javascript:__doPostBack('ctl00$ContentPlaceHolder1$Grd_tot_detail$ctl29$lbtnttlsch','')" xr:uid="{00000000-0004-0000-3300-000036000000}"/>
    <hyperlink ref="D39" r:id="rId56" display="javascript:__doPostBack('ctl00$ContentPlaceHolder1$Grd_tot_detail$ctl29$lbtnfreezsch','')" xr:uid="{00000000-0004-0000-3300-000037000000}"/>
    <hyperlink ref="C40" r:id="rId57" display="javascript:__doPostBack('ctl00$ContentPlaceHolder1$Grd_tot_detail$ctl30$lbtnttlsch','')" xr:uid="{00000000-0004-0000-3300-000038000000}"/>
    <hyperlink ref="D40" r:id="rId58" display="javascript:__doPostBack('ctl00$ContentPlaceHolder1$Grd_tot_detail$ctl30$lbtnfreezsch','')" xr:uid="{00000000-0004-0000-3300-000039000000}"/>
    <hyperlink ref="C41" r:id="rId59" display="javascript:__doPostBack('ctl00$ContentPlaceHolder1$Grd_tot_detail$ctl31$lbtnttlsch','')" xr:uid="{00000000-0004-0000-3300-00003A000000}"/>
    <hyperlink ref="D41" r:id="rId60" display="javascript:__doPostBack('ctl00$ContentPlaceHolder1$Grd_tot_detail$ctl31$lbtnfreezsch','')" xr:uid="{00000000-0004-0000-3300-00003B000000}"/>
    <hyperlink ref="C42" r:id="rId61" display="javascript:__doPostBack('ctl00$ContentPlaceHolder1$Grd_tot_detail$ctl32$lbtnttlsch','')" xr:uid="{00000000-0004-0000-3300-00003C000000}"/>
    <hyperlink ref="D42" r:id="rId62" display="javascript:__doPostBack('ctl00$ContentPlaceHolder1$Grd_tot_detail$ctl32$lbtnfreezsch','')" xr:uid="{00000000-0004-0000-3300-00003D000000}"/>
    <hyperlink ref="C43" r:id="rId63" display="javascript:__doPostBack('ctl00$ContentPlaceHolder1$Grd_tot_detail$ctl33$lbtnttlsch','')" xr:uid="{00000000-0004-0000-3300-00003E000000}"/>
    <hyperlink ref="D43" r:id="rId64" display="javascript:__doPostBack('ctl00$ContentPlaceHolder1$Grd_tot_detail$ctl33$lbtnfreezsch','')" xr:uid="{00000000-0004-0000-3300-00003F000000}"/>
    <hyperlink ref="C44" r:id="rId65" display="javascript:__doPostBack('ctl00$ContentPlaceHolder1$Grd_tot_detail$ctl34$lbtnttlsch','')" xr:uid="{00000000-0004-0000-3300-000040000000}"/>
    <hyperlink ref="D44" r:id="rId66" display="javascript:__doPostBack('ctl00$ContentPlaceHolder1$Grd_tot_detail$ctl34$lbtnfreezsch','')" xr:uid="{00000000-0004-0000-3300-000041000000}"/>
    <hyperlink ref="E12" r:id="rId67" display="javascript:__doPostBack('ctl00$ContentPlaceHolder1$Grd_tot_detail$ctl02$hypapr','')" xr:uid="{00000000-0004-0000-3300-000042000000}"/>
    <hyperlink ref="F12" r:id="rId68" display="javascript:__doPostBack('ctl00$ContentPlaceHolder1$Grd_tot_detail$ctl02$hypmay','')" xr:uid="{00000000-0004-0000-3300-000043000000}"/>
    <hyperlink ref="G12" r:id="rId69" display="javascript:__doPostBack('ctl00$ContentPlaceHolder1$Grd_tot_detail$ctl02$hypjune','')" xr:uid="{00000000-0004-0000-3300-000044000000}"/>
    <hyperlink ref="H12" r:id="rId70" display="javascript:__doPostBack('ctl00$ContentPlaceHolder1$Grd_tot_detail$ctl02$hypjuly','')" xr:uid="{00000000-0004-0000-3300-000045000000}"/>
    <hyperlink ref="I12" r:id="rId71" display="javascript:__doPostBack('ctl00$ContentPlaceHolder1$Grd_tot_detail$ctl02$hypAugust','')" xr:uid="{00000000-0004-0000-3300-000046000000}"/>
    <hyperlink ref="J12" r:id="rId72" display="javascript:__doPostBack('ctl00$ContentPlaceHolder1$Grd_tot_detail$ctl02$hypSeptember','')" xr:uid="{00000000-0004-0000-3300-000047000000}"/>
    <hyperlink ref="K12" r:id="rId73" display="javascript:__doPostBack('ctl00$ContentPlaceHolder1$Grd_tot_detail$ctl02$hypOcteber','')" xr:uid="{00000000-0004-0000-3300-000048000000}"/>
    <hyperlink ref="L12" r:id="rId74" display="javascript:__doPostBack('ctl00$ContentPlaceHolder1$Grd_tot_detail$ctl02$hypNovember','')" xr:uid="{00000000-0004-0000-3300-000049000000}"/>
    <hyperlink ref="M12" r:id="rId75" display="javascript:__doPostBack('ctl00$ContentPlaceHolder1$Grd_tot_detail$ctl02$hypDecember','')" xr:uid="{00000000-0004-0000-3300-00004A000000}"/>
    <hyperlink ref="N12" r:id="rId76" display="javascript:__doPostBack('ctl00$ContentPlaceHolder1$Grd_tot_detail$ctl02$hypJanuary','')" xr:uid="{00000000-0004-0000-3300-00004B000000}"/>
    <hyperlink ref="O12" r:id="rId77" display="javascript:__doPostBack('ctl00$ContentPlaceHolder1$Grd_tot_detail$ctl02$hypFeb','')" xr:uid="{00000000-0004-0000-3300-00004C000000}"/>
    <hyperlink ref="P12" r:id="rId78" display="javascript:__doPostBack('ctl00$ContentPlaceHolder1$Grd_tot_detail$ctl02$hypMarch','')" xr:uid="{00000000-0004-0000-3300-00004D000000}"/>
    <hyperlink ref="E13" r:id="rId79" display="javascript:__doPostBack('ctl00$ContentPlaceHolder1$Grd_tot_detail$ctl03$hypapr','')" xr:uid="{00000000-0004-0000-3300-00004E000000}"/>
    <hyperlink ref="F13" r:id="rId80" display="javascript:__doPostBack('ctl00$ContentPlaceHolder1$Grd_tot_detail$ctl03$hypmay','')" xr:uid="{00000000-0004-0000-3300-00004F000000}"/>
    <hyperlink ref="G13" r:id="rId81" display="javascript:__doPostBack('ctl00$ContentPlaceHolder1$Grd_tot_detail$ctl03$hypjune','')" xr:uid="{00000000-0004-0000-3300-000050000000}"/>
    <hyperlink ref="H13" r:id="rId82" display="javascript:__doPostBack('ctl00$ContentPlaceHolder1$Grd_tot_detail$ctl03$hypjuly','')" xr:uid="{00000000-0004-0000-3300-000051000000}"/>
    <hyperlink ref="I13" r:id="rId83" display="javascript:__doPostBack('ctl00$ContentPlaceHolder1$Grd_tot_detail$ctl03$hypAugust','')" xr:uid="{00000000-0004-0000-3300-000052000000}"/>
    <hyperlink ref="J13" r:id="rId84" display="javascript:__doPostBack('ctl00$ContentPlaceHolder1$Grd_tot_detail$ctl03$hypSeptember','')" xr:uid="{00000000-0004-0000-3300-000053000000}"/>
    <hyperlink ref="K13" r:id="rId85" display="javascript:__doPostBack('ctl00$ContentPlaceHolder1$Grd_tot_detail$ctl03$hypOcteber','')" xr:uid="{00000000-0004-0000-3300-000054000000}"/>
    <hyperlink ref="L13" r:id="rId86" display="javascript:__doPostBack('ctl00$ContentPlaceHolder1$Grd_tot_detail$ctl03$hypNovember','')" xr:uid="{00000000-0004-0000-3300-000055000000}"/>
    <hyperlink ref="M13" r:id="rId87" display="javascript:__doPostBack('ctl00$ContentPlaceHolder1$Grd_tot_detail$ctl03$hypDecember','')" xr:uid="{00000000-0004-0000-3300-000056000000}"/>
    <hyperlink ref="N13" r:id="rId88" display="javascript:__doPostBack('ctl00$ContentPlaceHolder1$Grd_tot_detail$ctl03$hypJanuary','')" xr:uid="{00000000-0004-0000-3300-000057000000}"/>
    <hyperlink ref="O13" r:id="rId89" display="javascript:__doPostBack('ctl00$ContentPlaceHolder1$Grd_tot_detail$ctl03$hypFeb','')" xr:uid="{00000000-0004-0000-3300-000058000000}"/>
    <hyperlink ref="E14" r:id="rId90" display="javascript:__doPostBack('ctl00$ContentPlaceHolder1$Grd_tot_detail$ctl04$hypapr','')" xr:uid="{00000000-0004-0000-3300-000059000000}"/>
    <hyperlink ref="F14" r:id="rId91" display="javascript:__doPostBack('ctl00$ContentPlaceHolder1$Grd_tot_detail$ctl04$hypmay','')" xr:uid="{00000000-0004-0000-3300-00005A000000}"/>
    <hyperlink ref="G14" r:id="rId92" display="javascript:__doPostBack('ctl00$ContentPlaceHolder1$Grd_tot_detail$ctl04$hypjune','')" xr:uid="{00000000-0004-0000-3300-00005B000000}"/>
    <hyperlink ref="H14" r:id="rId93" display="javascript:__doPostBack('ctl00$ContentPlaceHolder1$Grd_tot_detail$ctl04$hypjuly','')" xr:uid="{00000000-0004-0000-3300-00005C000000}"/>
    <hyperlink ref="I14" r:id="rId94" display="javascript:__doPostBack('ctl00$ContentPlaceHolder1$Grd_tot_detail$ctl04$hypAugust','')" xr:uid="{00000000-0004-0000-3300-00005D000000}"/>
    <hyperlink ref="J14" r:id="rId95" display="javascript:__doPostBack('ctl00$ContentPlaceHolder1$Grd_tot_detail$ctl04$hypSeptember','')" xr:uid="{00000000-0004-0000-3300-00005E000000}"/>
    <hyperlink ref="K14" r:id="rId96" display="javascript:__doPostBack('ctl00$ContentPlaceHolder1$Grd_tot_detail$ctl04$hypOcteber','')" xr:uid="{00000000-0004-0000-3300-00005F000000}"/>
    <hyperlink ref="L14" r:id="rId97" display="javascript:__doPostBack('ctl00$ContentPlaceHolder1$Grd_tot_detail$ctl04$hypNovember','')" xr:uid="{00000000-0004-0000-3300-000060000000}"/>
    <hyperlink ref="M14" r:id="rId98" display="javascript:__doPostBack('ctl00$ContentPlaceHolder1$Grd_tot_detail$ctl04$hypDecember','')" xr:uid="{00000000-0004-0000-3300-000061000000}"/>
    <hyperlink ref="N14" r:id="rId99" display="javascript:__doPostBack('ctl00$ContentPlaceHolder1$Grd_tot_detail$ctl04$hypJanuary','')" xr:uid="{00000000-0004-0000-3300-000062000000}"/>
    <hyperlink ref="O14" r:id="rId100" display="javascript:__doPostBack('ctl00$ContentPlaceHolder1$Grd_tot_detail$ctl04$hypFeb','')" xr:uid="{00000000-0004-0000-3300-000063000000}"/>
    <hyperlink ref="E15" r:id="rId101" display="javascript:__doPostBack('ctl00$ContentPlaceHolder1$Grd_tot_detail$ctl05$hypapr','')" xr:uid="{00000000-0004-0000-3300-000064000000}"/>
    <hyperlink ref="F15" r:id="rId102" display="javascript:__doPostBack('ctl00$ContentPlaceHolder1$Grd_tot_detail$ctl05$hypmay','')" xr:uid="{00000000-0004-0000-3300-000065000000}"/>
    <hyperlink ref="G15" r:id="rId103" display="javascript:__doPostBack('ctl00$ContentPlaceHolder1$Grd_tot_detail$ctl05$hypjune','')" xr:uid="{00000000-0004-0000-3300-000066000000}"/>
    <hyperlink ref="H15" r:id="rId104" display="javascript:__doPostBack('ctl00$ContentPlaceHolder1$Grd_tot_detail$ctl05$hypjuly','')" xr:uid="{00000000-0004-0000-3300-000067000000}"/>
    <hyperlink ref="I15" r:id="rId105" display="javascript:__doPostBack('ctl00$ContentPlaceHolder1$Grd_tot_detail$ctl05$hypAugust','')" xr:uid="{00000000-0004-0000-3300-000068000000}"/>
    <hyperlink ref="J15" r:id="rId106" display="javascript:__doPostBack('ctl00$ContentPlaceHolder1$Grd_tot_detail$ctl05$hypSeptember','')" xr:uid="{00000000-0004-0000-3300-000069000000}"/>
    <hyperlink ref="K15" r:id="rId107" display="javascript:__doPostBack('ctl00$ContentPlaceHolder1$Grd_tot_detail$ctl05$hypOcteber','')" xr:uid="{00000000-0004-0000-3300-00006A000000}"/>
    <hyperlink ref="L15" r:id="rId108" display="javascript:__doPostBack('ctl00$ContentPlaceHolder1$Grd_tot_detail$ctl05$hypNovember','')" xr:uid="{00000000-0004-0000-3300-00006B000000}"/>
    <hyperlink ref="M15" r:id="rId109" display="javascript:__doPostBack('ctl00$ContentPlaceHolder1$Grd_tot_detail$ctl05$hypDecember','')" xr:uid="{00000000-0004-0000-3300-00006C000000}"/>
    <hyperlink ref="N15" r:id="rId110" display="javascript:__doPostBack('ctl00$ContentPlaceHolder1$Grd_tot_detail$ctl05$hypJanuary','')" xr:uid="{00000000-0004-0000-3300-00006D000000}"/>
    <hyperlink ref="O15" r:id="rId111" display="javascript:__doPostBack('ctl00$ContentPlaceHolder1$Grd_tot_detail$ctl05$hypFeb','')" xr:uid="{00000000-0004-0000-3300-00006E000000}"/>
    <hyperlink ref="E16" r:id="rId112" display="javascript:__doPostBack('ctl00$ContentPlaceHolder1$Grd_tot_detail$ctl06$hypapr','')" xr:uid="{00000000-0004-0000-3300-00006F000000}"/>
    <hyperlink ref="F16" r:id="rId113" display="javascript:__doPostBack('ctl00$ContentPlaceHolder1$Grd_tot_detail$ctl06$hypmay','')" xr:uid="{00000000-0004-0000-3300-000070000000}"/>
    <hyperlink ref="G16" r:id="rId114" display="javascript:__doPostBack('ctl00$ContentPlaceHolder1$Grd_tot_detail$ctl06$hypjune','')" xr:uid="{00000000-0004-0000-3300-000071000000}"/>
    <hyperlink ref="H16" r:id="rId115" display="javascript:__doPostBack('ctl00$ContentPlaceHolder1$Grd_tot_detail$ctl06$hypjuly','')" xr:uid="{00000000-0004-0000-3300-000072000000}"/>
    <hyperlink ref="I16" r:id="rId116" display="javascript:__doPostBack('ctl00$ContentPlaceHolder1$Grd_tot_detail$ctl06$hypAugust','')" xr:uid="{00000000-0004-0000-3300-000073000000}"/>
    <hyperlink ref="J16" r:id="rId117" display="javascript:__doPostBack('ctl00$ContentPlaceHolder1$Grd_tot_detail$ctl06$hypSeptember','')" xr:uid="{00000000-0004-0000-3300-000074000000}"/>
    <hyperlink ref="K16" r:id="rId118" display="javascript:__doPostBack('ctl00$ContentPlaceHolder1$Grd_tot_detail$ctl06$hypOcteber','')" xr:uid="{00000000-0004-0000-3300-000075000000}"/>
    <hyperlink ref="L16" r:id="rId119" display="javascript:__doPostBack('ctl00$ContentPlaceHolder1$Grd_tot_detail$ctl06$hypNovember','')" xr:uid="{00000000-0004-0000-3300-000076000000}"/>
    <hyperlink ref="M16" r:id="rId120" display="javascript:__doPostBack('ctl00$ContentPlaceHolder1$Grd_tot_detail$ctl06$hypDecember','')" xr:uid="{00000000-0004-0000-3300-000077000000}"/>
    <hyperlink ref="N16" r:id="rId121" display="javascript:__doPostBack('ctl00$ContentPlaceHolder1$Grd_tot_detail$ctl06$hypJanuary','')" xr:uid="{00000000-0004-0000-3300-000078000000}"/>
    <hyperlink ref="O16" r:id="rId122" display="javascript:__doPostBack('ctl00$ContentPlaceHolder1$Grd_tot_detail$ctl06$hypFeb','')" xr:uid="{00000000-0004-0000-3300-000079000000}"/>
    <hyperlink ref="P16" r:id="rId123" display="javascript:__doPostBack('ctl00$ContentPlaceHolder1$Grd_tot_detail$ctl06$hypMarch','')" xr:uid="{00000000-0004-0000-3300-00007A000000}"/>
    <hyperlink ref="E17" r:id="rId124" display="javascript:__doPostBack('ctl00$ContentPlaceHolder1$Grd_tot_detail$ctl07$hypapr','')" xr:uid="{00000000-0004-0000-3300-00007B000000}"/>
    <hyperlink ref="F17" r:id="rId125" display="javascript:__doPostBack('ctl00$ContentPlaceHolder1$Grd_tot_detail$ctl07$hypmay','')" xr:uid="{00000000-0004-0000-3300-00007C000000}"/>
    <hyperlink ref="G17" r:id="rId126" display="javascript:__doPostBack('ctl00$ContentPlaceHolder1$Grd_tot_detail$ctl07$hypjune','')" xr:uid="{00000000-0004-0000-3300-00007D000000}"/>
    <hyperlink ref="H17" r:id="rId127" display="javascript:__doPostBack('ctl00$ContentPlaceHolder1$Grd_tot_detail$ctl07$hypjuly','')" xr:uid="{00000000-0004-0000-3300-00007E000000}"/>
    <hyperlink ref="I17" r:id="rId128" display="javascript:__doPostBack('ctl00$ContentPlaceHolder1$Grd_tot_detail$ctl07$hypAugust','')" xr:uid="{00000000-0004-0000-3300-00007F000000}"/>
    <hyperlink ref="J17" r:id="rId129" display="javascript:__doPostBack('ctl00$ContentPlaceHolder1$Grd_tot_detail$ctl07$hypSeptember','')" xr:uid="{00000000-0004-0000-3300-000080000000}"/>
    <hyperlink ref="K17" r:id="rId130" display="javascript:__doPostBack('ctl00$ContentPlaceHolder1$Grd_tot_detail$ctl07$hypOcteber','')" xr:uid="{00000000-0004-0000-3300-000081000000}"/>
    <hyperlink ref="L17" r:id="rId131" display="javascript:__doPostBack('ctl00$ContentPlaceHolder1$Grd_tot_detail$ctl07$hypNovember','')" xr:uid="{00000000-0004-0000-3300-000082000000}"/>
    <hyperlink ref="M17" r:id="rId132" display="javascript:__doPostBack('ctl00$ContentPlaceHolder1$Grd_tot_detail$ctl07$hypDecember','')" xr:uid="{00000000-0004-0000-3300-000083000000}"/>
    <hyperlink ref="N17" r:id="rId133" display="javascript:__doPostBack('ctl00$ContentPlaceHolder1$Grd_tot_detail$ctl07$hypJanuary','')" xr:uid="{00000000-0004-0000-3300-000084000000}"/>
    <hyperlink ref="O17" r:id="rId134" display="javascript:__doPostBack('ctl00$ContentPlaceHolder1$Grd_tot_detail$ctl07$hypFeb','')" xr:uid="{00000000-0004-0000-3300-000085000000}"/>
    <hyperlink ref="P17" r:id="rId135" display="javascript:__doPostBack('ctl00$ContentPlaceHolder1$Grd_tot_detail$ctl07$hypMarch','')" xr:uid="{00000000-0004-0000-3300-000086000000}"/>
    <hyperlink ref="E18" r:id="rId136" display="javascript:__doPostBack('ctl00$ContentPlaceHolder1$Grd_tot_detail$ctl08$hypapr','')" xr:uid="{00000000-0004-0000-3300-000087000000}"/>
    <hyperlink ref="F18" r:id="rId137" display="javascript:__doPostBack('ctl00$ContentPlaceHolder1$Grd_tot_detail$ctl08$hypmay','')" xr:uid="{00000000-0004-0000-3300-000088000000}"/>
    <hyperlink ref="G18" r:id="rId138" display="javascript:__doPostBack('ctl00$ContentPlaceHolder1$Grd_tot_detail$ctl08$hypjune','')" xr:uid="{00000000-0004-0000-3300-000089000000}"/>
    <hyperlink ref="H18" r:id="rId139" display="javascript:__doPostBack('ctl00$ContentPlaceHolder1$Grd_tot_detail$ctl08$hypjuly','')" xr:uid="{00000000-0004-0000-3300-00008A000000}"/>
    <hyperlink ref="I18" r:id="rId140" display="javascript:__doPostBack('ctl00$ContentPlaceHolder1$Grd_tot_detail$ctl08$hypAugust','')" xr:uid="{00000000-0004-0000-3300-00008B000000}"/>
    <hyperlink ref="J18" r:id="rId141" display="javascript:__doPostBack('ctl00$ContentPlaceHolder1$Grd_tot_detail$ctl08$hypSeptember','')" xr:uid="{00000000-0004-0000-3300-00008C000000}"/>
    <hyperlink ref="K18" r:id="rId142" display="javascript:__doPostBack('ctl00$ContentPlaceHolder1$Grd_tot_detail$ctl08$hypOcteber','')" xr:uid="{00000000-0004-0000-3300-00008D000000}"/>
    <hyperlink ref="L18" r:id="rId143" display="javascript:__doPostBack('ctl00$ContentPlaceHolder1$Grd_tot_detail$ctl08$hypNovember','')" xr:uid="{00000000-0004-0000-3300-00008E000000}"/>
    <hyperlink ref="M18" r:id="rId144" display="javascript:__doPostBack('ctl00$ContentPlaceHolder1$Grd_tot_detail$ctl08$hypDecember','')" xr:uid="{00000000-0004-0000-3300-00008F000000}"/>
    <hyperlink ref="N18" r:id="rId145" display="javascript:__doPostBack('ctl00$ContentPlaceHolder1$Grd_tot_detail$ctl08$hypJanuary','')" xr:uid="{00000000-0004-0000-3300-000090000000}"/>
    <hyperlink ref="O18" r:id="rId146" display="javascript:__doPostBack('ctl00$ContentPlaceHolder1$Grd_tot_detail$ctl08$hypFeb','')" xr:uid="{00000000-0004-0000-3300-000091000000}"/>
    <hyperlink ref="E19" r:id="rId147" display="javascript:__doPostBack('ctl00$ContentPlaceHolder1$Grd_tot_detail$ctl09$hypapr','')" xr:uid="{00000000-0004-0000-3300-000092000000}"/>
    <hyperlink ref="F19" r:id="rId148" display="javascript:__doPostBack('ctl00$ContentPlaceHolder1$Grd_tot_detail$ctl09$hypmay','')" xr:uid="{00000000-0004-0000-3300-000093000000}"/>
    <hyperlink ref="G19" r:id="rId149" display="javascript:__doPostBack('ctl00$ContentPlaceHolder1$Grd_tot_detail$ctl09$hypjune','')" xr:uid="{00000000-0004-0000-3300-000094000000}"/>
    <hyperlink ref="H19" r:id="rId150" display="javascript:__doPostBack('ctl00$ContentPlaceHolder1$Grd_tot_detail$ctl09$hypjuly','')" xr:uid="{00000000-0004-0000-3300-000095000000}"/>
    <hyperlink ref="I19" r:id="rId151" display="javascript:__doPostBack('ctl00$ContentPlaceHolder1$Grd_tot_detail$ctl09$hypAugust','')" xr:uid="{00000000-0004-0000-3300-000096000000}"/>
    <hyperlink ref="J19" r:id="rId152" display="javascript:__doPostBack('ctl00$ContentPlaceHolder1$Grd_tot_detail$ctl09$hypSeptember','')" xr:uid="{00000000-0004-0000-3300-000097000000}"/>
    <hyperlink ref="K19" r:id="rId153" display="javascript:__doPostBack('ctl00$ContentPlaceHolder1$Grd_tot_detail$ctl09$hypOcteber','')" xr:uid="{00000000-0004-0000-3300-000098000000}"/>
    <hyperlink ref="L19" r:id="rId154" display="javascript:__doPostBack('ctl00$ContentPlaceHolder1$Grd_tot_detail$ctl09$hypNovember','')" xr:uid="{00000000-0004-0000-3300-000099000000}"/>
    <hyperlink ref="M19" r:id="rId155" display="javascript:__doPostBack('ctl00$ContentPlaceHolder1$Grd_tot_detail$ctl09$hypDecember','')" xr:uid="{00000000-0004-0000-3300-00009A000000}"/>
    <hyperlink ref="N19" r:id="rId156" display="javascript:__doPostBack('ctl00$ContentPlaceHolder1$Grd_tot_detail$ctl09$hypJanuary','')" xr:uid="{00000000-0004-0000-3300-00009B000000}"/>
    <hyperlink ref="O19" r:id="rId157" display="javascript:__doPostBack('ctl00$ContentPlaceHolder1$Grd_tot_detail$ctl09$hypFeb','')" xr:uid="{00000000-0004-0000-3300-00009C000000}"/>
    <hyperlink ref="P19" r:id="rId158" display="javascript:__doPostBack('ctl00$ContentPlaceHolder1$Grd_tot_detail$ctl09$hypMarch','')" xr:uid="{00000000-0004-0000-3300-00009D000000}"/>
    <hyperlink ref="E20" r:id="rId159" display="javascript:__doPostBack('ctl00$ContentPlaceHolder1$Grd_tot_detail$ctl10$hypapr','')" xr:uid="{00000000-0004-0000-3300-00009E000000}"/>
    <hyperlink ref="F20" r:id="rId160" display="javascript:__doPostBack('ctl00$ContentPlaceHolder1$Grd_tot_detail$ctl10$hypmay','')" xr:uid="{00000000-0004-0000-3300-00009F000000}"/>
    <hyperlink ref="G20" r:id="rId161" display="javascript:__doPostBack('ctl00$ContentPlaceHolder1$Grd_tot_detail$ctl10$hypjune','')" xr:uid="{00000000-0004-0000-3300-0000A0000000}"/>
    <hyperlink ref="H20" r:id="rId162" display="javascript:__doPostBack('ctl00$ContentPlaceHolder1$Grd_tot_detail$ctl10$hypjuly','')" xr:uid="{00000000-0004-0000-3300-0000A1000000}"/>
    <hyperlink ref="I20" r:id="rId163" display="javascript:__doPostBack('ctl00$ContentPlaceHolder1$Grd_tot_detail$ctl10$hypAugust','')" xr:uid="{00000000-0004-0000-3300-0000A2000000}"/>
    <hyperlink ref="J20" r:id="rId164" display="javascript:__doPostBack('ctl00$ContentPlaceHolder1$Grd_tot_detail$ctl10$hypSeptember','')" xr:uid="{00000000-0004-0000-3300-0000A3000000}"/>
    <hyperlink ref="K20" r:id="rId165" display="javascript:__doPostBack('ctl00$ContentPlaceHolder1$Grd_tot_detail$ctl10$hypOcteber','')" xr:uid="{00000000-0004-0000-3300-0000A4000000}"/>
    <hyperlink ref="L20" r:id="rId166" display="javascript:__doPostBack('ctl00$ContentPlaceHolder1$Grd_tot_detail$ctl10$hypNovember','')" xr:uid="{00000000-0004-0000-3300-0000A5000000}"/>
    <hyperlink ref="M20" r:id="rId167" display="javascript:__doPostBack('ctl00$ContentPlaceHolder1$Grd_tot_detail$ctl10$hypDecember','')" xr:uid="{00000000-0004-0000-3300-0000A6000000}"/>
    <hyperlink ref="N20" r:id="rId168" display="javascript:__doPostBack('ctl00$ContentPlaceHolder1$Grd_tot_detail$ctl10$hypJanuary','')" xr:uid="{00000000-0004-0000-3300-0000A7000000}"/>
    <hyperlink ref="O20" r:id="rId169" display="javascript:__doPostBack('ctl00$ContentPlaceHolder1$Grd_tot_detail$ctl10$hypFeb','')" xr:uid="{00000000-0004-0000-3300-0000A8000000}"/>
    <hyperlink ref="P20" r:id="rId170" display="javascript:__doPostBack('ctl00$ContentPlaceHolder1$Grd_tot_detail$ctl10$hypMarch','')" xr:uid="{00000000-0004-0000-3300-0000A9000000}"/>
    <hyperlink ref="E21" r:id="rId171" display="javascript:__doPostBack('ctl00$ContentPlaceHolder1$Grd_tot_detail$ctl11$hypapr','')" xr:uid="{00000000-0004-0000-3300-0000AA000000}"/>
    <hyperlink ref="F21" r:id="rId172" display="javascript:__doPostBack('ctl00$ContentPlaceHolder1$Grd_tot_detail$ctl11$hypmay','')" xr:uid="{00000000-0004-0000-3300-0000AB000000}"/>
    <hyperlink ref="G21" r:id="rId173" display="javascript:__doPostBack('ctl00$ContentPlaceHolder1$Grd_tot_detail$ctl11$hypjune','')" xr:uid="{00000000-0004-0000-3300-0000AC000000}"/>
    <hyperlink ref="H21" r:id="rId174" display="javascript:__doPostBack('ctl00$ContentPlaceHolder1$Grd_tot_detail$ctl11$hypjuly','')" xr:uid="{00000000-0004-0000-3300-0000AD000000}"/>
    <hyperlink ref="I21" r:id="rId175" display="javascript:__doPostBack('ctl00$ContentPlaceHolder1$Grd_tot_detail$ctl11$hypAugust','')" xr:uid="{00000000-0004-0000-3300-0000AE000000}"/>
    <hyperlink ref="J21" r:id="rId176" display="javascript:__doPostBack('ctl00$ContentPlaceHolder1$Grd_tot_detail$ctl11$hypSeptember','')" xr:uid="{00000000-0004-0000-3300-0000AF000000}"/>
    <hyperlink ref="K21" r:id="rId177" display="javascript:__doPostBack('ctl00$ContentPlaceHolder1$Grd_tot_detail$ctl11$hypOcteber','')" xr:uid="{00000000-0004-0000-3300-0000B0000000}"/>
    <hyperlink ref="L21" r:id="rId178" display="javascript:__doPostBack('ctl00$ContentPlaceHolder1$Grd_tot_detail$ctl11$hypNovember','')" xr:uid="{00000000-0004-0000-3300-0000B1000000}"/>
    <hyperlink ref="M21" r:id="rId179" display="javascript:__doPostBack('ctl00$ContentPlaceHolder1$Grd_tot_detail$ctl11$hypDecember','')" xr:uid="{00000000-0004-0000-3300-0000B2000000}"/>
    <hyperlink ref="N21" r:id="rId180" display="javascript:__doPostBack('ctl00$ContentPlaceHolder1$Grd_tot_detail$ctl11$hypJanuary','')" xr:uid="{00000000-0004-0000-3300-0000B3000000}"/>
    <hyperlink ref="O21" r:id="rId181" display="javascript:__doPostBack('ctl00$ContentPlaceHolder1$Grd_tot_detail$ctl11$hypFeb','')" xr:uid="{00000000-0004-0000-3300-0000B4000000}"/>
    <hyperlink ref="E22" r:id="rId182" display="javascript:__doPostBack('ctl00$ContentPlaceHolder1$Grd_tot_detail$ctl12$hypapr','')" xr:uid="{00000000-0004-0000-3300-0000B5000000}"/>
    <hyperlink ref="F22" r:id="rId183" display="javascript:__doPostBack('ctl00$ContentPlaceHolder1$Grd_tot_detail$ctl12$hypmay','')" xr:uid="{00000000-0004-0000-3300-0000B6000000}"/>
    <hyperlink ref="G22" r:id="rId184" display="javascript:__doPostBack('ctl00$ContentPlaceHolder1$Grd_tot_detail$ctl12$hypjune','')" xr:uid="{00000000-0004-0000-3300-0000B7000000}"/>
    <hyperlink ref="H22" r:id="rId185" display="javascript:__doPostBack('ctl00$ContentPlaceHolder1$Grd_tot_detail$ctl12$hypjuly','')" xr:uid="{00000000-0004-0000-3300-0000B8000000}"/>
    <hyperlink ref="I22" r:id="rId186" display="javascript:__doPostBack('ctl00$ContentPlaceHolder1$Grd_tot_detail$ctl12$hypAugust','')" xr:uid="{00000000-0004-0000-3300-0000B9000000}"/>
    <hyperlink ref="J22" r:id="rId187" display="javascript:__doPostBack('ctl00$ContentPlaceHolder1$Grd_tot_detail$ctl12$hypSeptember','')" xr:uid="{00000000-0004-0000-3300-0000BA000000}"/>
    <hyperlink ref="K22" r:id="rId188" display="javascript:__doPostBack('ctl00$ContentPlaceHolder1$Grd_tot_detail$ctl12$hypOcteber','')" xr:uid="{00000000-0004-0000-3300-0000BB000000}"/>
    <hyperlink ref="L22" r:id="rId189" display="javascript:__doPostBack('ctl00$ContentPlaceHolder1$Grd_tot_detail$ctl12$hypNovember','')" xr:uid="{00000000-0004-0000-3300-0000BC000000}"/>
    <hyperlink ref="M22" r:id="rId190" display="javascript:__doPostBack('ctl00$ContentPlaceHolder1$Grd_tot_detail$ctl12$hypDecember','')" xr:uid="{00000000-0004-0000-3300-0000BD000000}"/>
    <hyperlink ref="N22" r:id="rId191" display="javascript:__doPostBack('ctl00$ContentPlaceHolder1$Grd_tot_detail$ctl12$hypJanuary','')" xr:uid="{00000000-0004-0000-3300-0000BE000000}"/>
    <hyperlink ref="O22" r:id="rId192" display="javascript:__doPostBack('ctl00$ContentPlaceHolder1$Grd_tot_detail$ctl12$hypFeb','')" xr:uid="{00000000-0004-0000-3300-0000BF000000}"/>
    <hyperlink ref="E23" r:id="rId193" display="javascript:__doPostBack('ctl00$ContentPlaceHolder1$Grd_tot_detail$ctl13$hypapr','')" xr:uid="{00000000-0004-0000-3300-0000C0000000}"/>
    <hyperlink ref="F23" r:id="rId194" display="javascript:__doPostBack('ctl00$ContentPlaceHolder1$Grd_tot_detail$ctl13$hypmay','')" xr:uid="{00000000-0004-0000-3300-0000C1000000}"/>
    <hyperlink ref="G23" r:id="rId195" display="javascript:__doPostBack('ctl00$ContentPlaceHolder1$Grd_tot_detail$ctl13$hypjune','')" xr:uid="{00000000-0004-0000-3300-0000C2000000}"/>
    <hyperlink ref="H23" r:id="rId196" display="javascript:__doPostBack('ctl00$ContentPlaceHolder1$Grd_tot_detail$ctl13$hypjuly','')" xr:uid="{00000000-0004-0000-3300-0000C3000000}"/>
    <hyperlink ref="I23" r:id="rId197" display="javascript:__doPostBack('ctl00$ContentPlaceHolder1$Grd_tot_detail$ctl13$hypAugust','')" xr:uid="{00000000-0004-0000-3300-0000C4000000}"/>
    <hyperlink ref="J23" r:id="rId198" display="javascript:__doPostBack('ctl00$ContentPlaceHolder1$Grd_tot_detail$ctl13$hypSeptember','')" xr:uid="{00000000-0004-0000-3300-0000C5000000}"/>
    <hyperlink ref="K23" r:id="rId199" display="javascript:__doPostBack('ctl00$ContentPlaceHolder1$Grd_tot_detail$ctl13$hypOcteber','')" xr:uid="{00000000-0004-0000-3300-0000C6000000}"/>
    <hyperlink ref="L23" r:id="rId200" display="javascript:__doPostBack('ctl00$ContentPlaceHolder1$Grd_tot_detail$ctl13$hypNovember','')" xr:uid="{00000000-0004-0000-3300-0000C7000000}"/>
    <hyperlink ref="M23" r:id="rId201" display="javascript:__doPostBack('ctl00$ContentPlaceHolder1$Grd_tot_detail$ctl13$hypDecember','')" xr:uid="{00000000-0004-0000-3300-0000C8000000}"/>
    <hyperlink ref="N23" r:id="rId202" display="javascript:__doPostBack('ctl00$ContentPlaceHolder1$Grd_tot_detail$ctl13$hypJanuary','')" xr:uid="{00000000-0004-0000-3300-0000C9000000}"/>
    <hyperlink ref="O23" r:id="rId203" display="javascript:__doPostBack('ctl00$ContentPlaceHolder1$Grd_tot_detail$ctl13$hypFeb','')" xr:uid="{00000000-0004-0000-3300-0000CA000000}"/>
    <hyperlink ref="P23" r:id="rId204" display="javascript:__doPostBack('ctl00$ContentPlaceHolder1$Grd_tot_detail$ctl13$hypMarch','')" xr:uid="{00000000-0004-0000-3300-0000CB000000}"/>
    <hyperlink ref="E24" r:id="rId205" display="javascript:__doPostBack('ctl00$ContentPlaceHolder1$Grd_tot_detail$ctl14$hypapr','')" xr:uid="{00000000-0004-0000-3300-0000CC000000}"/>
    <hyperlink ref="F24" r:id="rId206" display="javascript:__doPostBack('ctl00$ContentPlaceHolder1$Grd_tot_detail$ctl14$hypmay','')" xr:uid="{00000000-0004-0000-3300-0000CD000000}"/>
    <hyperlink ref="G24" r:id="rId207" display="javascript:__doPostBack('ctl00$ContentPlaceHolder1$Grd_tot_detail$ctl14$hypjune','')" xr:uid="{00000000-0004-0000-3300-0000CE000000}"/>
    <hyperlink ref="H24" r:id="rId208" display="javascript:__doPostBack('ctl00$ContentPlaceHolder1$Grd_tot_detail$ctl14$hypjuly','')" xr:uid="{00000000-0004-0000-3300-0000CF000000}"/>
    <hyperlink ref="I24" r:id="rId209" display="javascript:__doPostBack('ctl00$ContentPlaceHolder1$Grd_tot_detail$ctl14$hypAugust','')" xr:uid="{00000000-0004-0000-3300-0000D0000000}"/>
    <hyperlink ref="J24" r:id="rId210" display="javascript:__doPostBack('ctl00$ContentPlaceHolder1$Grd_tot_detail$ctl14$hypSeptember','')" xr:uid="{00000000-0004-0000-3300-0000D1000000}"/>
    <hyperlink ref="K24" r:id="rId211" display="javascript:__doPostBack('ctl00$ContentPlaceHolder1$Grd_tot_detail$ctl14$hypOcteber','')" xr:uid="{00000000-0004-0000-3300-0000D2000000}"/>
    <hyperlink ref="L24" r:id="rId212" display="javascript:__doPostBack('ctl00$ContentPlaceHolder1$Grd_tot_detail$ctl14$hypNovember','')" xr:uid="{00000000-0004-0000-3300-0000D3000000}"/>
    <hyperlink ref="M24" r:id="rId213" display="javascript:__doPostBack('ctl00$ContentPlaceHolder1$Grd_tot_detail$ctl14$hypDecember','')" xr:uid="{00000000-0004-0000-3300-0000D4000000}"/>
    <hyperlink ref="N24" r:id="rId214" display="javascript:__doPostBack('ctl00$ContentPlaceHolder1$Grd_tot_detail$ctl14$hypJanuary','')" xr:uid="{00000000-0004-0000-3300-0000D5000000}"/>
    <hyperlink ref="O24" r:id="rId215" display="javascript:__doPostBack('ctl00$ContentPlaceHolder1$Grd_tot_detail$ctl14$hypFeb','')" xr:uid="{00000000-0004-0000-3300-0000D6000000}"/>
    <hyperlink ref="P24" r:id="rId216" display="javascript:__doPostBack('ctl00$ContentPlaceHolder1$Grd_tot_detail$ctl14$hypMarch','')" xr:uid="{00000000-0004-0000-3300-0000D7000000}"/>
    <hyperlink ref="E25" r:id="rId217" display="javascript:__doPostBack('ctl00$ContentPlaceHolder1$Grd_tot_detail$ctl15$hypapr','')" xr:uid="{00000000-0004-0000-3300-0000D8000000}"/>
    <hyperlink ref="F25" r:id="rId218" display="javascript:__doPostBack('ctl00$ContentPlaceHolder1$Grd_tot_detail$ctl15$hypmay','')" xr:uid="{00000000-0004-0000-3300-0000D9000000}"/>
    <hyperlink ref="G25" r:id="rId219" display="javascript:__doPostBack('ctl00$ContentPlaceHolder1$Grd_tot_detail$ctl15$hypjune','')" xr:uid="{00000000-0004-0000-3300-0000DA000000}"/>
    <hyperlink ref="H25" r:id="rId220" display="javascript:__doPostBack('ctl00$ContentPlaceHolder1$Grd_tot_detail$ctl15$hypjuly','')" xr:uid="{00000000-0004-0000-3300-0000DB000000}"/>
    <hyperlink ref="I25" r:id="rId221" display="javascript:__doPostBack('ctl00$ContentPlaceHolder1$Grd_tot_detail$ctl15$hypAugust','')" xr:uid="{00000000-0004-0000-3300-0000DC000000}"/>
    <hyperlink ref="J25" r:id="rId222" display="javascript:__doPostBack('ctl00$ContentPlaceHolder1$Grd_tot_detail$ctl15$hypSeptember','')" xr:uid="{00000000-0004-0000-3300-0000DD000000}"/>
    <hyperlink ref="K25" r:id="rId223" display="javascript:__doPostBack('ctl00$ContentPlaceHolder1$Grd_tot_detail$ctl15$hypOcteber','')" xr:uid="{00000000-0004-0000-3300-0000DE000000}"/>
    <hyperlink ref="L25" r:id="rId224" display="javascript:__doPostBack('ctl00$ContentPlaceHolder1$Grd_tot_detail$ctl15$hypNovember','')" xr:uid="{00000000-0004-0000-3300-0000DF000000}"/>
    <hyperlink ref="M25" r:id="rId225" display="javascript:__doPostBack('ctl00$ContentPlaceHolder1$Grd_tot_detail$ctl15$hypDecember','')" xr:uid="{00000000-0004-0000-3300-0000E0000000}"/>
    <hyperlink ref="N25" r:id="rId226" display="javascript:__doPostBack('ctl00$ContentPlaceHolder1$Grd_tot_detail$ctl15$hypJanuary','')" xr:uid="{00000000-0004-0000-3300-0000E1000000}"/>
    <hyperlink ref="O25" r:id="rId227" display="javascript:__doPostBack('ctl00$ContentPlaceHolder1$Grd_tot_detail$ctl15$hypFeb','')" xr:uid="{00000000-0004-0000-3300-0000E2000000}"/>
    <hyperlink ref="E26" r:id="rId228" display="javascript:__doPostBack('ctl00$ContentPlaceHolder1$Grd_tot_detail$ctl16$hypapr','')" xr:uid="{00000000-0004-0000-3300-0000E3000000}"/>
    <hyperlink ref="F26" r:id="rId229" display="javascript:__doPostBack('ctl00$ContentPlaceHolder1$Grd_tot_detail$ctl16$hypmay','')" xr:uid="{00000000-0004-0000-3300-0000E4000000}"/>
    <hyperlink ref="G26" r:id="rId230" display="javascript:__doPostBack('ctl00$ContentPlaceHolder1$Grd_tot_detail$ctl16$hypjune','')" xr:uid="{00000000-0004-0000-3300-0000E5000000}"/>
    <hyperlink ref="H26" r:id="rId231" display="javascript:__doPostBack('ctl00$ContentPlaceHolder1$Grd_tot_detail$ctl16$hypjuly','')" xr:uid="{00000000-0004-0000-3300-0000E6000000}"/>
    <hyperlink ref="I26" r:id="rId232" display="javascript:__doPostBack('ctl00$ContentPlaceHolder1$Grd_tot_detail$ctl16$hypAugust','')" xr:uid="{00000000-0004-0000-3300-0000E7000000}"/>
    <hyperlink ref="J26" r:id="rId233" display="javascript:__doPostBack('ctl00$ContentPlaceHolder1$Grd_tot_detail$ctl16$hypSeptember','')" xr:uid="{00000000-0004-0000-3300-0000E8000000}"/>
    <hyperlink ref="K26" r:id="rId234" display="javascript:__doPostBack('ctl00$ContentPlaceHolder1$Grd_tot_detail$ctl16$hypOcteber','')" xr:uid="{00000000-0004-0000-3300-0000E9000000}"/>
    <hyperlink ref="L26" r:id="rId235" display="javascript:__doPostBack('ctl00$ContentPlaceHolder1$Grd_tot_detail$ctl16$hypNovember','')" xr:uid="{00000000-0004-0000-3300-0000EA000000}"/>
    <hyperlink ref="M26" r:id="rId236" display="javascript:__doPostBack('ctl00$ContentPlaceHolder1$Grd_tot_detail$ctl16$hypDecember','')" xr:uid="{00000000-0004-0000-3300-0000EB000000}"/>
    <hyperlink ref="N26" r:id="rId237" display="javascript:__doPostBack('ctl00$ContentPlaceHolder1$Grd_tot_detail$ctl16$hypJanuary','')" xr:uid="{00000000-0004-0000-3300-0000EC000000}"/>
    <hyperlink ref="O26" r:id="rId238" display="javascript:__doPostBack('ctl00$ContentPlaceHolder1$Grd_tot_detail$ctl16$hypFeb','')" xr:uid="{00000000-0004-0000-3300-0000ED000000}"/>
    <hyperlink ref="P26" r:id="rId239" display="javascript:__doPostBack('ctl00$ContentPlaceHolder1$Grd_tot_detail$ctl16$hypMarch','')" xr:uid="{00000000-0004-0000-3300-0000EE000000}"/>
    <hyperlink ref="E27" r:id="rId240" display="javascript:__doPostBack('ctl00$ContentPlaceHolder1$Grd_tot_detail$ctl17$hypapr','')" xr:uid="{00000000-0004-0000-3300-0000EF000000}"/>
    <hyperlink ref="F27" r:id="rId241" display="javascript:__doPostBack('ctl00$ContentPlaceHolder1$Grd_tot_detail$ctl17$hypmay','')" xr:uid="{00000000-0004-0000-3300-0000F0000000}"/>
    <hyperlink ref="G27" r:id="rId242" display="javascript:__doPostBack('ctl00$ContentPlaceHolder1$Grd_tot_detail$ctl17$hypjune','')" xr:uid="{00000000-0004-0000-3300-0000F1000000}"/>
    <hyperlink ref="H27" r:id="rId243" display="javascript:__doPostBack('ctl00$ContentPlaceHolder1$Grd_tot_detail$ctl17$hypjuly','')" xr:uid="{00000000-0004-0000-3300-0000F2000000}"/>
    <hyperlink ref="I27" r:id="rId244" display="javascript:__doPostBack('ctl00$ContentPlaceHolder1$Grd_tot_detail$ctl17$hypAugust','')" xr:uid="{00000000-0004-0000-3300-0000F3000000}"/>
    <hyperlink ref="J27" r:id="rId245" display="javascript:__doPostBack('ctl00$ContentPlaceHolder1$Grd_tot_detail$ctl17$hypSeptember','')" xr:uid="{00000000-0004-0000-3300-0000F4000000}"/>
    <hyperlink ref="K27" r:id="rId246" display="javascript:__doPostBack('ctl00$ContentPlaceHolder1$Grd_tot_detail$ctl17$hypOcteber','')" xr:uid="{00000000-0004-0000-3300-0000F5000000}"/>
    <hyperlink ref="L27" r:id="rId247" display="javascript:__doPostBack('ctl00$ContentPlaceHolder1$Grd_tot_detail$ctl17$hypNovember','')" xr:uid="{00000000-0004-0000-3300-0000F6000000}"/>
    <hyperlink ref="M27" r:id="rId248" display="javascript:__doPostBack('ctl00$ContentPlaceHolder1$Grd_tot_detail$ctl17$hypDecember','')" xr:uid="{00000000-0004-0000-3300-0000F7000000}"/>
    <hyperlink ref="N27" r:id="rId249" display="javascript:__doPostBack('ctl00$ContentPlaceHolder1$Grd_tot_detail$ctl17$hypJanuary','')" xr:uid="{00000000-0004-0000-3300-0000F8000000}"/>
    <hyperlink ref="O27" r:id="rId250" display="javascript:__doPostBack('ctl00$ContentPlaceHolder1$Grd_tot_detail$ctl17$hypFeb','')" xr:uid="{00000000-0004-0000-3300-0000F9000000}"/>
    <hyperlink ref="E28" r:id="rId251" display="javascript:__doPostBack('ctl00$ContentPlaceHolder1$Grd_tot_detail$ctl18$hypapr','')" xr:uid="{00000000-0004-0000-3300-0000FA000000}"/>
    <hyperlink ref="F28" r:id="rId252" display="javascript:__doPostBack('ctl00$ContentPlaceHolder1$Grd_tot_detail$ctl18$hypmay','')" xr:uid="{00000000-0004-0000-3300-0000FB000000}"/>
    <hyperlink ref="G28" r:id="rId253" display="javascript:__doPostBack('ctl00$ContentPlaceHolder1$Grd_tot_detail$ctl18$hypjune','')" xr:uid="{00000000-0004-0000-3300-0000FC000000}"/>
    <hyperlink ref="H28" r:id="rId254" display="javascript:__doPostBack('ctl00$ContentPlaceHolder1$Grd_tot_detail$ctl18$hypjuly','')" xr:uid="{00000000-0004-0000-3300-0000FD000000}"/>
    <hyperlink ref="I28" r:id="rId255" display="javascript:__doPostBack('ctl00$ContentPlaceHolder1$Grd_tot_detail$ctl18$hypAugust','')" xr:uid="{00000000-0004-0000-3300-0000FE000000}"/>
    <hyperlink ref="J28" r:id="rId256" display="javascript:__doPostBack('ctl00$ContentPlaceHolder1$Grd_tot_detail$ctl18$hypSeptember','')" xr:uid="{00000000-0004-0000-3300-0000FF000000}"/>
    <hyperlink ref="K28" r:id="rId257" display="javascript:__doPostBack('ctl00$ContentPlaceHolder1$Grd_tot_detail$ctl18$hypOcteber','')" xr:uid="{00000000-0004-0000-3300-000000010000}"/>
    <hyperlink ref="L28" r:id="rId258" display="javascript:__doPostBack('ctl00$ContentPlaceHolder1$Grd_tot_detail$ctl18$hypNovember','')" xr:uid="{00000000-0004-0000-3300-000001010000}"/>
    <hyperlink ref="M28" r:id="rId259" display="javascript:__doPostBack('ctl00$ContentPlaceHolder1$Grd_tot_detail$ctl18$hypDecember','')" xr:uid="{00000000-0004-0000-3300-000002010000}"/>
    <hyperlink ref="N28" r:id="rId260" display="javascript:__doPostBack('ctl00$ContentPlaceHolder1$Grd_tot_detail$ctl18$hypJanuary','')" xr:uid="{00000000-0004-0000-3300-000003010000}"/>
    <hyperlink ref="O28" r:id="rId261" display="javascript:__doPostBack('ctl00$ContentPlaceHolder1$Grd_tot_detail$ctl18$hypFeb','')" xr:uid="{00000000-0004-0000-3300-000004010000}"/>
    <hyperlink ref="P28" r:id="rId262" display="javascript:__doPostBack('ctl00$ContentPlaceHolder1$Grd_tot_detail$ctl18$hypMarch','')" xr:uid="{00000000-0004-0000-3300-000005010000}"/>
    <hyperlink ref="E29" r:id="rId263" display="javascript:__doPostBack('ctl00$ContentPlaceHolder1$Grd_tot_detail$ctl19$hypapr','')" xr:uid="{00000000-0004-0000-3300-000006010000}"/>
    <hyperlink ref="F29" r:id="rId264" display="javascript:__doPostBack('ctl00$ContentPlaceHolder1$Grd_tot_detail$ctl19$hypmay','')" xr:uid="{00000000-0004-0000-3300-000007010000}"/>
    <hyperlink ref="G29" r:id="rId265" display="javascript:__doPostBack('ctl00$ContentPlaceHolder1$Grd_tot_detail$ctl19$hypjune','')" xr:uid="{00000000-0004-0000-3300-000008010000}"/>
    <hyperlink ref="H29" r:id="rId266" display="javascript:__doPostBack('ctl00$ContentPlaceHolder1$Grd_tot_detail$ctl19$hypjuly','')" xr:uid="{00000000-0004-0000-3300-000009010000}"/>
    <hyperlink ref="I29" r:id="rId267" display="javascript:__doPostBack('ctl00$ContentPlaceHolder1$Grd_tot_detail$ctl19$hypAugust','')" xr:uid="{00000000-0004-0000-3300-00000A010000}"/>
    <hyperlink ref="J29" r:id="rId268" display="javascript:__doPostBack('ctl00$ContentPlaceHolder1$Grd_tot_detail$ctl19$hypSeptember','')" xr:uid="{00000000-0004-0000-3300-00000B010000}"/>
    <hyperlink ref="K29" r:id="rId269" display="javascript:__doPostBack('ctl00$ContentPlaceHolder1$Grd_tot_detail$ctl19$hypOcteber','')" xr:uid="{00000000-0004-0000-3300-00000C010000}"/>
    <hyperlink ref="L29" r:id="rId270" display="javascript:__doPostBack('ctl00$ContentPlaceHolder1$Grd_tot_detail$ctl19$hypNovember','')" xr:uid="{00000000-0004-0000-3300-00000D010000}"/>
    <hyperlink ref="M29" r:id="rId271" display="javascript:__doPostBack('ctl00$ContentPlaceHolder1$Grd_tot_detail$ctl19$hypDecember','')" xr:uid="{00000000-0004-0000-3300-00000E010000}"/>
    <hyperlink ref="N29" r:id="rId272" display="javascript:__doPostBack('ctl00$ContentPlaceHolder1$Grd_tot_detail$ctl19$hypJanuary','')" xr:uid="{00000000-0004-0000-3300-00000F010000}"/>
    <hyperlink ref="O29" r:id="rId273" display="javascript:__doPostBack('ctl00$ContentPlaceHolder1$Grd_tot_detail$ctl19$hypFeb','')" xr:uid="{00000000-0004-0000-3300-000010010000}"/>
    <hyperlink ref="E30" r:id="rId274" display="javascript:__doPostBack('ctl00$ContentPlaceHolder1$Grd_tot_detail$ctl20$hypapr','')" xr:uid="{00000000-0004-0000-3300-000011010000}"/>
    <hyperlink ref="F30" r:id="rId275" display="javascript:__doPostBack('ctl00$ContentPlaceHolder1$Grd_tot_detail$ctl20$hypmay','')" xr:uid="{00000000-0004-0000-3300-000012010000}"/>
    <hyperlink ref="G30" r:id="rId276" display="javascript:__doPostBack('ctl00$ContentPlaceHolder1$Grd_tot_detail$ctl20$hypjune','')" xr:uid="{00000000-0004-0000-3300-000013010000}"/>
    <hyperlink ref="H30" r:id="rId277" display="javascript:__doPostBack('ctl00$ContentPlaceHolder1$Grd_tot_detail$ctl20$hypjuly','')" xr:uid="{00000000-0004-0000-3300-000014010000}"/>
    <hyperlink ref="I30" r:id="rId278" display="javascript:__doPostBack('ctl00$ContentPlaceHolder1$Grd_tot_detail$ctl20$hypAugust','')" xr:uid="{00000000-0004-0000-3300-000015010000}"/>
    <hyperlink ref="J30" r:id="rId279" display="javascript:__doPostBack('ctl00$ContentPlaceHolder1$Grd_tot_detail$ctl20$hypSeptember','')" xr:uid="{00000000-0004-0000-3300-000016010000}"/>
    <hyperlink ref="K30" r:id="rId280" display="javascript:__doPostBack('ctl00$ContentPlaceHolder1$Grd_tot_detail$ctl20$hypOcteber','')" xr:uid="{00000000-0004-0000-3300-000017010000}"/>
    <hyperlink ref="L30" r:id="rId281" display="javascript:__doPostBack('ctl00$ContentPlaceHolder1$Grd_tot_detail$ctl20$hypNovember','')" xr:uid="{00000000-0004-0000-3300-000018010000}"/>
    <hyperlink ref="M30" r:id="rId282" display="javascript:__doPostBack('ctl00$ContentPlaceHolder1$Grd_tot_detail$ctl20$hypDecember','')" xr:uid="{00000000-0004-0000-3300-000019010000}"/>
    <hyperlink ref="N30" r:id="rId283" display="javascript:__doPostBack('ctl00$ContentPlaceHolder1$Grd_tot_detail$ctl20$hypJanuary','')" xr:uid="{00000000-0004-0000-3300-00001A010000}"/>
    <hyperlink ref="O30" r:id="rId284" display="javascript:__doPostBack('ctl00$ContentPlaceHolder1$Grd_tot_detail$ctl20$hypFeb','')" xr:uid="{00000000-0004-0000-3300-00001B010000}"/>
    <hyperlink ref="E31" r:id="rId285" display="javascript:__doPostBack('ctl00$ContentPlaceHolder1$Grd_tot_detail$ctl21$hypapr','')" xr:uid="{00000000-0004-0000-3300-00001C010000}"/>
    <hyperlink ref="F31" r:id="rId286" display="javascript:__doPostBack('ctl00$ContentPlaceHolder1$Grd_tot_detail$ctl21$hypmay','')" xr:uid="{00000000-0004-0000-3300-00001D010000}"/>
    <hyperlink ref="G31" r:id="rId287" display="javascript:__doPostBack('ctl00$ContentPlaceHolder1$Grd_tot_detail$ctl21$hypjune','')" xr:uid="{00000000-0004-0000-3300-00001E010000}"/>
    <hyperlink ref="H31" r:id="rId288" display="javascript:__doPostBack('ctl00$ContentPlaceHolder1$Grd_tot_detail$ctl21$hypjuly','')" xr:uid="{00000000-0004-0000-3300-00001F010000}"/>
    <hyperlink ref="I31" r:id="rId289" display="javascript:__doPostBack('ctl00$ContentPlaceHolder1$Grd_tot_detail$ctl21$hypAugust','')" xr:uid="{00000000-0004-0000-3300-000020010000}"/>
    <hyperlink ref="J31" r:id="rId290" display="javascript:__doPostBack('ctl00$ContentPlaceHolder1$Grd_tot_detail$ctl21$hypSeptember','')" xr:uid="{00000000-0004-0000-3300-000021010000}"/>
    <hyperlink ref="K31" r:id="rId291" display="javascript:__doPostBack('ctl00$ContentPlaceHolder1$Grd_tot_detail$ctl21$hypOcteber','')" xr:uid="{00000000-0004-0000-3300-000022010000}"/>
    <hyperlink ref="L31" r:id="rId292" display="javascript:__doPostBack('ctl00$ContentPlaceHolder1$Grd_tot_detail$ctl21$hypNovember','')" xr:uid="{00000000-0004-0000-3300-000023010000}"/>
    <hyperlink ref="M31" r:id="rId293" display="javascript:__doPostBack('ctl00$ContentPlaceHolder1$Grd_tot_detail$ctl21$hypDecember','')" xr:uid="{00000000-0004-0000-3300-000024010000}"/>
    <hyperlink ref="N31" r:id="rId294" display="javascript:__doPostBack('ctl00$ContentPlaceHolder1$Grd_tot_detail$ctl21$hypJanuary','')" xr:uid="{00000000-0004-0000-3300-000025010000}"/>
    <hyperlink ref="O31" r:id="rId295" display="javascript:__doPostBack('ctl00$ContentPlaceHolder1$Grd_tot_detail$ctl21$hypFeb','')" xr:uid="{00000000-0004-0000-3300-000026010000}"/>
    <hyperlink ref="E32" r:id="rId296" display="javascript:__doPostBack('ctl00$ContentPlaceHolder1$Grd_tot_detail$ctl22$hypapr','')" xr:uid="{00000000-0004-0000-3300-000027010000}"/>
    <hyperlink ref="F32" r:id="rId297" display="javascript:__doPostBack('ctl00$ContentPlaceHolder1$Grd_tot_detail$ctl22$hypmay','')" xr:uid="{00000000-0004-0000-3300-000028010000}"/>
    <hyperlink ref="G32" r:id="rId298" display="javascript:__doPostBack('ctl00$ContentPlaceHolder1$Grd_tot_detail$ctl22$hypjune','')" xr:uid="{00000000-0004-0000-3300-000029010000}"/>
    <hyperlink ref="H32" r:id="rId299" display="javascript:__doPostBack('ctl00$ContentPlaceHolder1$Grd_tot_detail$ctl22$hypjuly','')" xr:uid="{00000000-0004-0000-3300-00002A010000}"/>
    <hyperlink ref="I32" r:id="rId300" display="javascript:__doPostBack('ctl00$ContentPlaceHolder1$Grd_tot_detail$ctl22$hypAugust','')" xr:uid="{00000000-0004-0000-3300-00002B010000}"/>
    <hyperlink ref="J32" r:id="rId301" display="javascript:__doPostBack('ctl00$ContentPlaceHolder1$Grd_tot_detail$ctl22$hypSeptember','')" xr:uid="{00000000-0004-0000-3300-00002C010000}"/>
    <hyperlink ref="K32" r:id="rId302" display="javascript:__doPostBack('ctl00$ContentPlaceHolder1$Grd_tot_detail$ctl22$hypOcteber','')" xr:uid="{00000000-0004-0000-3300-00002D010000}"/>
    <hyperlink ref="L32" r:id="rId303" display="javascript:__doPostBack('ctl00$ContentPlaceHolder1$Grd_tot_detail$ctl22$hypNovember','')" xr:uid="{00000000-0004-0000-3300-00002E010000}"/>
    <hyperlink ref="M32" r:id="rId304" display="javascript:__doPostBack('ctl00$ContentPlaceHolder1$Grd_tot_detail$ctl22$hypDecember','')" xr:uid="{00000000-0004-0000-3300-00002F010000}"/>
    <hyperlink ref="N32" r:id="rId305" display="javascript:__doPostBack('ctl00$ContentPlaceHolder1$Grd_tot_detail$ctl22$hypJanuary','')" xr:uid="{00000000-0004-0000-3300-000030010000}"/>
    <hyperlink ref="O32" r:id="rId306" display="javascript:__doPostBack('ctl00$ContentPlaceHolder1$Grd_tot_detail$ctl22$hypFeb','')" xr:uid="{00000000-0004-0000-3300-000031010000}"/>
    <hyperlink ref="E33" r:id="rId307" display="javascript:__doPostBack('ctl00$ContentPlaceHolder1$Grd_tot_detail$ctl23$hypapr','')" xr:uid="{00000000-0004-0000-3300-000032010000}"/>
    <hyperlink ref="F33" r:id="rId308" display="javascript:__doPostBack('ctl00$ContentPlaceHolder1$Grd_tot_detail$ctl23$hypmay','')" xr:uid="{00000000-0004-0000-3300-000033010000}"/>
    <hyperlink ref="G33" r:id="rId309" display="javascript:__doPostBack('ctl00$ContentPlaceHolder1$Grd_tot_detail$ctl23$hypjune','')" xr:uid="{00000000-0004-0000-3300-000034010000}"/>
    <hyperlink ref="H33" r:id="rId310" display="javascript:__doPostBack('ctl00$ContentPlaceHolder1$Grd_tot_detail$ctl23$hypjuly','')" xr:uid="{00000000-0004-0000-3300-000035010000}"/>
    <hyperlink ref="I33" r:id="rId311" display="javascript:__doPostBack('ctl00$ContentPlaceHolder1$Grd_tot_detail$ctl23$hypAugust','')" xr:uid="{00000000-0004-0000-3300-000036010000}"/>
    <hyperlink ref="J33" r:id="rId312" display="javascript:__doPostBack('ctl00$ContentPlaceHolder1$Grd_tot_detail$ctl23$hypSeptember','')" xr:uid="{00000000-0004-0000-3300-000037010000}"/>
    <hyperlink ref="K33" r:id="rId313" display="javascript:__doPostBack('ctl00$ContentPlaceHolder1$Grd_tot_detail$ctl23$hypOcteber','')" xr:uid="{00000000-0004-0000-3300-000038010000}"/>
    <hyperlink ref="L33" r:id="rId314" display="javascript:__doPostBack('ctl00$ContentPlaceHolder1$Grd_tot_detail$ctl23$hypNovember','')" xr:uid="{00000000-0004-0000-3300-000039010000}"/>
    <hyperlink ref="M33" r:id="rId315" display="javascript:__doPostBack('ctl00$ContentPlaceHolder1$Grd_tot_detail$ctl23$hypDecember','')" xr:uid="{00000000-0004-0000-3300-00003A010000}"/>
    <hyperlink ref="N33" r:id="rId316" display="javascript:__doPostBack('ctl00$ContentPlaceHolder1$Grd_tot_detail$ctl23$hypJanuary','')" xr:uid="{00000000-0004-0000-3300-00003B010000}"/>
    <hyperlink ref="O33" r:id="rId317" display="javascript:__doPostBack('ctl00$ContentPlaceHolder1$Grd_tot_detail$ctl23$hypFeb','')" xr:uid="{00000000-0004-0000-3300-00003C010000}"/>
    <hyperlink ref="E34" r:id="rId318" display="javascript:__doPostBack('ctl00$ContentPlaceHolder1$Grd_tot_detail$ctl24$hypapr','')" xr:uid="{00000000-0004-0000-3300-00003D010000}"/>
    <hyperlink ref="F34" r:id="rId319" display="javascript:__doPostBack('ctl00$ContentPlaceHolder1$Grd_tot_detail$ctl24$hypmay','')" xr:uid="{00000000-0004-0000-3300-00003E010000}"/>
    <hyperlink ref="G34" r:id="rId320" display="javascript:__doPostBack('ctl00$ContentPlaceHolder1$Grd_tot_detail$ctl24$hypjune','')" xr:uid="{00000000-0004-0000-3300-00003F010000}"/>
    <hyperlink ref="H34" r:id="rId321" display="javascript:__doPostBack('ctl00$ContentPlaceHolder1$Grd_tot_detail$ctl24$hypjuly','')" xr:uid="{00000000-0004-0000-3300-000040010000}"/>
    <hyperlink ref="I34" r:id="rId322" display="javascript:__doPostBack('ctl00$ContentPlaceHolder1$Grd_tot_detail$ctl24$hypAugust','')" xr:uid="{00000000-0004-0000-3300-000041010000}"/>
    <hyperlink ref="J34" r:id="rId323" display="javascript:__doPostBack('ctl00$ContentPlaceHolder1$Grd_tot_detail$ctl24$hypSeptember','')" xr:uid="{00000000-0004-0000-3300-000042010000}"/>
    <hyperlink ref="K34" r:id="rId324" display="javascript:__doPostBack('ctl00$ContentPlaceHolder1$Grd_tot_detail$ctl24$hypOcteber','')" xr:uid="{00000000-0004-0000-3300-000043010000}"/>
    <hyperlink ref="L34" r:id="rId325" display="javascript:__doPostBack('ctl00$ContentPlaceHolder1$Grd_tot_detail$ctl24$hypNovember','')" xr:uid="{00000000-0004-0000-3300-000044010000}"/>
    <hyperlink ref="M34" r:id="rId326" display="javascript:__doPostBack('ctl00$ContentPlaceHolder1$Grd_tot_detail$ctl24$hypDecember','')" xr:uid="{00000000-0004-0000-3300-000045010000}"/>
    <hyperlink ref="N34" r:id="rId327" display="javascript:__doPostBack('ctl00$ContentPlaceHolder1$Grd_tot_detail$ctl24$hypJanuary','')" xr:uid="{00000000-0004-0000-3300-000046010000}"/>
    <hyperlink ref="O34" r:id="rId328" display="javascript:__doPostBack('ctl00$ContentPlaceHolder1$Grd_tot_detail$ctl24$hypFeb','')" xr:uid="{00000000-0004-0000-3300-000047010000}"/>
    <hyperlink ref="P34" r:id="rId329" display="javascript:__doPostBack('ctl00$ContentPlaceHolder1$Grd_tot_detail$ctl24$hypMarch','')" xr:uid="{00000000-0004-0000-3300-000048010000}"/>
    <hyperlink ref="E35" r:id="rId330" display="javascript:__doPostBack('ctl00$ContentPlaceHolder1$Grd_tot_detail$ctl25$hypapr','')" xr:uid="{00000000-0004-0000-3300-000049010000}"/>
    <hyperlink ref="F35" r:id="rId331" display="javascript:__doPostBack('ctl00$ContentPlaceHolder1$Grd_tot_detail$ctl25$hypmay','')" xr:uid="{00000000-0004-0000-3300-00004A010000}"/>
    <hyperlink ref="G35" r:id="rId332" display="javascript:__doPostBack('ctl00$ContentPlaceHolder1$Grd_tot_detail$ctl25$hypjune','')" xr:uid="{00000000-0004-0000-3300-00004B010000}"/>
    <hyperlink ref="H35" r:id="rId333" display="javascript:__doPostBack('ctl00$ContentPlaceHolder1$Grd_tot_detail$ctl25$hypjuly','')" xr:uid="{00000000-0004-0000-3300-00004C010000}"/>
    <hyperlink ref="I35" r:id="rId334" display="javascript:__doPostBack('ctl00$ContentPlaceHolder1$Grd_tot_detail$ctl25$hypAugust','')" xr:uid="{00000000-0004-0000-3300-00004D010000}"/>
    <hyperlink ref="J35" r:id="rId335" display="javascript:__doPostBack('ctl00$ContentPlaceHolder1$Grd_tot_detail$ctl25$hypSeptember','')" xr:uid="{00000000-0004-0000-3300-00004E010000}"/>
    <hyperlink ref="K35" r:id="rId336" display="javascript:__doPostBack('ctl00$ContentPlaceHolder1$Grd_tot_detail$ctl25$hypOcteber','')" xr:uid="{00000000-0004-0000-3300-00004F010000}"/>
    <hyperlink ref="L35" r:id="rId337" display="javascript:__doPostBack('ctl00$ContentPlaceHolder1$Grd_tot_detail$ctl25$hypNovember','')" xr:uid="{00000000-0004-0000-3300-000050010000}"/>
    <hyperlink ref="M35" r:id="rId338" display="javascript:__doPostBack('ctl00$ContentPlaceHolder1$Grd_tot_detail$ctl25$hypDecember','')" xr:uid="{00000000-0004-0000-3300-000051010000}"/>
    <hyperlink ref="N35" r:id="rId339" display="javascript:__doPostBack('ctl00$ContentPlaceHolder1$Grd_tot_detail$ctl25$hypJanuary','')" xr:uid="{00000000-0004-0000-3300-000052010000}"/>
    <hyperlink ref="O35" r:id="rId340" display="javascript:__doPostBack('ctl00$ContentPlaceHolder1$Grd_tot_detail$ctl25$hypFeb','')" xr:uid="{00000000-0004-0000-3300-000053010000}"/>
    <hyperlink ref="P35" r:id="rId341" display="javascript:__doPostBack('ctl00$ContentPlaceHolder1$Grd_tot_detail$ctl25$hypMarch','')" xr:uid="{00000000-0004-0000-3300-000054010000}"/>
    <hyperlink ref="E36" r:id="rId342" display="javascript:__doPostBack('ctl00$ContentPlaceHolder1$Grd_tot_detail$ctl26$hypapr','')" xr:uid="{00000000-0004-0000-3300-000055010000}"/>
    <hyperlink ref="F36" r:id="rId343" display="javascript:__doPostBack('ctl00$ContentPlaceHolder1$Grd_tot_detail$ctl26$hypmay','')" xr:uid="{00000000-0004-0000-3300-000056010000}"/>
    <hyperlink ref="G36" r:id="rId344" display="javascript:__doPostBack('ctl00$ContentPlaceHolder1$Grd_tot_detail$ctl26$hypjune','')" xr:uid="{00000000-0004-0000-3300-000057010000}"/>
    <hyperlink ref="H36" r:id="rId345" display="javascript:__doPostBack('ctl00$ContentPlaceHolder1$Grd_tot_detail$ctl26$hypjuly','')" xr:uid="{00000000-0004-0000-3300-000058010000}"/>
    <hyperlink ref="I36" r:id="rId346" display="javascript:__doPostBack('ctl00$ContentPlaceHolder1$Grd_tot_detail$ctl26$hypAugust','')" xr:uid="{00000000-0004-0000-3300-000059010000}"/>
    <hyperlink ref="J36" r:id="rId347" display="javascript:__doPostBack('ctl00$ContentPlaceHolder1$Grd_tot_detail$ctl26$hypSeptember','')" xr:uid="{00000000-0004-0000-3300-00005A010000}"/>
    <hyperlink ref="K36" r:id="rId348" display="javascript:__doPostBack('ctl00$ContentPlaceHolder1$Grd_tot_detail$ctl26$hypOcteber','')" xr:uid="{00000000-0004-0000-3300-00005B010000}"/>
    <hyperlink ref="L36" r:id="rId349" display="javascript:__doPostBack('ctl00$ContentPlaceHolder1$Grd_tot_detail$ctl26$hypNovember','')" xr:uid="{00000000-0004-0000-3300-00005C010000}"/>
    <hyperlink ref="M36" r:id="rId350" display="javascript:__doPostBack('ctl00$ContentPlaceHolder1$Grd_tot_detail$ctl26$hypDecember','')" xr:uid="{00000000-0004-0000-3300-00005D010000}"/>
    <hyperlink ref="N36" r:id="rId351" display="javascript:__doPostBack('ctl00$ContentPlaceHolder1$Grd_tot_detail$ctl26$hypJanuary','')" xr:uid="{00000000-0004-0000-3300-00005E010000}"/>
    <hyperlink ref="O36" r:id="rId352" display="javascript:__doPostBack('ctl00$ContentPlaceHolder1$Grd_tot_detail$ctl26$hypFeb','')" xr:uid="{00000000-0004-0000-3300-00005F010000}"/>
    <hyperlink ref="E37" r:id="rId353" display="javascript:__doPostBack('ctl00$ContentPlaceHolder1$Grd_tot_detail$ctl27$hypapr','')" xr:uid="{00000000-0004-0000-3300-000060010000}"/>
    <hyperlink ref="F37" r:id="rId354" display="javascript:__doPostBack('ctl00$ContentPlaceHolder1$Grd_tot_detail$ctl27$hypmay','')" xr:uid="{00000000-0004-0000-3300-000061010000}"/>
    <hyperlink ref="G37" r:id="rId355" display="javascript:__doPostBack('ctl00$ContentPlaceHolder1$Grd_tot_detail$ctl27$hypjune','')" xr:uid="{00000000-0004-0000-3300-000062010000}"/>
    <hyperlink ref="H37" r:id="rId356" display="javascript:__doPostBack('ctl00$ContentPlaceHolder1$Grd_tot_detail$ctl27$hypjuly','')" xr:uid="{00000000-0004-0000-3300-000063010000}"/>
    <hyperlink ref="I37" r:id="rId357" display="javascript:__doPostBack('ctl00$ContentPlaceHolder1$Grd_tot_detail$ctl27$hypAugust','')" xr:uid="{00000000-0004-0000-3300-000064010000}"/>
    <hyperlink ref="J37" r:id="rId358" display="javascript:__doPostBack('ctl00$ContentPlaceHolder1$Grd_tot_detail$ctl27$hypSeptember','')" xr:uid="{00000000-0004-0000-3300-000065010000}"/>
    <hyperlink ref="K37" r:id="rId359" display="javascript:__doPostBack('ctl00$ContentPlaceHolder1$Grd_tot_detail$ctl27$hypOcteber','')" xr:uid="{00000000-0004-0000-3300-000066010000}"/>
    <hyperlink ref="L37" r:id="rId360" display="javascript:__doPostBack('ctl00$ContentPlaceHolder1$Grd_tot_detail$ctl27$hypNovember','')" xr:uid="{00000000-0004-0000-3300-000067010000}"/>
    <hyperlink ref="M37" r:id="rId361" display="javascript:__doPostBack('ctl00$ContentPlaceHolder1$Grd_tot_detail$ctl27$hypDecember','')" xr:uid="{00000000-0004-0000-3300-000068010000}"/>
    <hyperlink ref="N37" r:id="rId362" display="javascript:__doPostBack('ctl00$ContentPlaceHolder1$Grd_tot_detail$ctl27$hypJanuary','')" xr:uid="{00000000-0004-0000-3300-000069010000}"/>
    <hyperlink ref="O37" r:id="rId363" display="javascript:__doPostBack('ctl00$ContentPlaceHolder1$Grd_tot_detail$ctl27$hypFeb','')" xr:uid="{00000000-0004-0000-3300-00006A010000}"/>
    <hyperlink ref="E38" r:id="rId364" display="javascript:__doPostBack('ctl00$ContentPlaceHolder1$Grd_tot_detail$ctl28$hypapr','')" xr:uid="{00000000-0004-0000-3300-00006B010000}"/>
    <hyperlink ref="F38" r:id="rId365" display="javascript:__doPostBack('ctl00$ContentPlaceHolder1$Grd_tot_detail$ctl28$hypmay','')" xr:uid="{00000000-0004-0000-3300-00006C010000}"/>
    <hyperlink ref="G38" r:id="rId366" display="javascript:__doPostBack('ctl00$ContentPlaceHolder1$Grd_tot_detail$ctl28$hypjune','')" xr:uid="{00000000-0004-0000-3300-00006D010000}"/>
    <hyperlink ref="H38" r:id="rId367" display="javascript:__doPostBack('ctl00$ContentPlaceHolder1$Grd_tot_detail$ctl28$hypjuly','')" xr:uid="{00000000-0004-0000-3300-00006E010000}"/>
    <hyperlink ref="I38" r:id="rId368" display="javascript:__doPostBack('ctl00$ContentPlaceHolder1$Grd_tot_detail$ctl28$hypAugust','')" xr:uid="{00000000-0004-0000-3300-00006F010000}"/>
    <hyperlink ref="J38" r:id="rId369" display="javascript:__doPostBack('ctl00$ContentPlaceHolder1$Grd_tot_detail$ctl28$hypSeptember','')" xr:uid="{00000000-0004-0000-3300-000070010000}"/>
    <hyperlink ref="K38" r:id="rId370" display="javascript:__doPostBack('ctl00$ContentPlaceHolder1$Grd_tot_detail$ctl28$hypOcteber','')" xr:uid="{00000000-0004-0000-3300-000071010000}"/>
    <hyperlink ref="L38" r:id="rId371" display="javascript:__doPostBack('ctl00$ContentPlaceHolder1$Grd_tot_detail$ctl28$hypNovember','')" xr:uid="{00000000-0004-0000-3300-000072010000}"/>
    <hyperlink ref="M38" r:id="rId372" display="javascript:__doPostBack('ctl00$ContentPlaceHolder1$Grd_tot_detail$ctl28$hypDecember','')" xr:uid="{00000000-0004-0000-3300-000073010000}"/>
    <hyperlink ref="N38" r:id="rId373" display="javascript:__doPostBack('ctl00$ContentPlaceHolder1$Grd_tot_detail$ctl28$hypJanuary','')" xr:uid="{00000000-0004-0000-3300-000074010000}"/>
    <hyperlink ref="O38" r:id="rId374" display="javascript:__doPostBack('ctl00$ContentPlaceHolder1$Grd_tot_detail$ctl28$hypFeb','')" xr:uid="{00000000-0004-0000-3300-000075010000}"/>
    <hyperlink ref="P38" r:id="rId375" display="javascript:__doPostBack('ctl00$ContentPlaceHolder1$Grd_tot_detail$ctl28$hypMarch','')" xr:uid="{00000000-0004-0000-3300-000076010000}"/>
    <hyperlink ref="E39" r:id="rId376" display="javascript:__doPostBack('ctl00$ContentPlaceHolder1$Grd_tot_detail$ctl29$hypapr','')" xr:uid="{00000000-0004-0000-3300-000077010000}"/>
    <hyperlink ref="F39" r:id="rId377" display="javascript:__doPostBack('ctl00$ContentPlaceHolder1$Grd_tot_detail$ctl29$hypmay','')" xr:uid="{00000000-0004-0000-3300-000078010000}"/>
    <hyperlink ref="G39" r:id="rId378" display="javascript:__doPostBack('ctl00$ContentPlaceHolder1$Grd_tot_detail$ctl29$hypjune','')" xr:uid="{00000000-0004-0000-3300-000079010000}"/>
    <hyperlink ref="H39" r:id="rId379" display="javascript:__doPostBack('ctl00$ContentPlaceHolder1$Grd_tot_detail$ctl29$hypjuly','')" xr:uid="{00000000-0004-0000-3300-00007A010000}"/>
    <hyperlink ref="I39" r:id="rId380" display="javascript:__doPostBack('ctl00$ContentPlaceHolder1$Grd_tot_detail$ctl29$hypAugust','')" xr:uid="{00000000-0004-0000-3300-00007B010000}"/>
    <hyperlink ref="J39" r:id="rId381" display="javascript:__doPostBack('ctl00$ContentPlaceHolder1$Grd_tot_detail$ctl29$hypSeptember','')" xr:uid="{00000000-0004-0000-3300-00007C010000}"/>
    <hyperlink ref="K39" r:id="rId382" display="javascript:__doPostBack('ctl00$ContentPlaceHolder1$Grd_tot_detail$ctl29$hypOcteber','')" xr:uid="{00000000-0004-0000-3300-00007D010000}"/>
    <hyperlink ref="L39" r:id="rId383" display="javascript:__doPostBack('ctl00$ContentPlaceHolder1$Grd_tot_detail$ctl29$hypNovember','')" xr:uid="{00000000-0004-0000-3300-00007E010000}"/>
    <hyperlink ref="M39" r:id="rId384" display="javascript:__doPostBack('ctl00$ContentPlaceHolder1$Grd_tot_detail$ctl29$hypDecember','')" xr:uid="{00000000-0004-0000-3300-00007F010000}"/>
    <hyperlink ref="N39" r:id="rId385" display="javascript:__doPostBack('ctl00$ContentPlaceHolder1$Grd_tot_detail$ctl29$hypJanuary','')" xr:uid="{00000000-0004-0000-3300-000080010000}"/>
    <hyperlink ref="O39" r:id="rId386" display="javascript:__doPostBack('ctl00$ContentPlaceHolder1$Grd_tot_detail$ctl29$hypFeb','')" xr:uid="{00000000-0004-0000-3300-000081010000}"/>
    <hyperlink ref="E40" r:id="rId387" display="javascript:__doPostBack('ctl00$ContentPlaceHolder1$Grd_tot_detail$ctl30$hypapr','')" xr:uid="{00000000-0004-0000-3300-000082010000}"/>
    <hyperlink ref="F40" r:id="rId388" display="javascript:__doPostBack('ctl00$ContentPlaceHolder1$Grd_tot_detail$ctl30$hypmay','')" xr:uid="{00000000-0004-0000-3300-000083010000}"/>
    <hyperlink ref="G40" r:id="rId389" display="javascript:__doPostBack('ctl00$ContentPlaceHolder1$Grd_tot_detail$ctl30$hypjune','')" xr:uid="{00000000-0004-0000-3300-000084010000}"/>
    <hyperlink ref="H40" r:id="rId390" display="javascript:__doPostBack('ctl00$ContentPlaceHolder1$Grd_tot_detail$ctl30$hypjuly','')" xr:uid="{00000000-0004-0000-3300-000085010000}"/>
    <hyperlink ref="I40" r:id="rId391" display="javascript:__doPostBack('ctl00$ContentPlaceHolder1$Grd_tot_detail$ctl30$hypAugust','')" xr:uid="{00000000-0004-0000-3300-000086010000}"/>
    <hyperlink ref="J40" r:id="rId392" display="javascript:__doPostBack('ctl00$ContentPlaceHolder1$Grd_tot_detail$ctl30$hypSeptember','')" xr:uid="{00000000-0004-0000-3300-000087010000}"/>
    <hyperlink ref="K40" r:id="rId393" display="javascript:__doPostBack('ctl00$ContentPlaceHolder1$Grd_tot_detail$ctl30$hypOcteber','')" xr:uid="{00000000-0004-0000-3300-000088010000}"/>
    <hyperlink ref="L40" r:id="rId394" display="javascript:__doPostBack('ctl00$ContentPlaceHolder1$Grd_tot_detail$ctl30$hypNovember','')" xr:uid="{00000000-0004-0000-3300-000089010000}"/>
    <hyperlink ref="M40" r:id="rId395" display="javascript:__doPostBack('ctl00$ContentPlaceHolder1$Grd_tot_detail$ctl30$hypDecember','')" xr:uid="{00000000-0004-0000-3300-00008A010000}"/>
    <hyperlink ref="N40" r:id="rId396" display="javascript:__doPostBack('ctl00$ContentPlaceHolder1$Grd_tot_detail$ctl30$hypJanuary','')" xr:uid="{00000000-0004-0000-3300-00008B010000}"/>
    <hyperlink ref="O40" r:id="rId397" display="javascript:__doPostBack('ctl00$ContentPlaceHolder1$Grd_tot_detail$ctl30$hypFeb','')" xr:uid="{00000000-0004-0000-3300-00008C010000}"/>
    <hyperlink ref="P40" r:id="rId398" display="javascript:__doPostBack('ctl00$ContentPlaceHolder1$Grd_tot_detail$ctl30$hypMarch','')" xr:uid="{00000000-0004-0000-3300-00008D010000}"/>
    <hyperlink ref="E41" r:id="rId399" display="javascript:__doPostBack('ctl00$ContentPlaceHolder1$Grd_tot_detail$ctl31$hypapr','')" xr:uid="{00000000-0004-0000-3300-00008E010000}"/>
    <hyperlink ref="F41" r:id="rId400" display="javascript:__doPostBack('ctl00$ContentPlaceHolder1$Grd_tot_detail$ctl31$hypmay','')" xr:uid="{00000000-0004-0000-3300-00008F010000}"/>
    <hyperlink ref="G41" r:id="rId401" display="javascript:__doPostBack('ctl00$ContentPlaceHolder1$Grd_tot_detail$ctl31$hypjune','')" xr:uid="{00000000-0004-0000-3300-000090010000}"/>
    <hyperlink ref="H41" r:id="rId402" display="javascript:__doPostBack('ctl00$ContentPlaceHolder1$Grd_tot_detail$ctl31$hypjuly','')" xr:uid="{00000000-0004-0000-3300-000091010000}"/>
    <hyperlink ref="I41" r:id="rId403" display="javascript:__doPostBack('ctl00$ContentPlaceHolder1$Grd_tot_detail$ctl31$hypAugust','')" xr:uid="{00000000-0004-0000-3300-000092010000}"/>
    <hyperlink ref="J41" r:id="rId404" display="javascript:__doPostBack('ctl00$ContentPlaceHolder1$Grd_tot_detail$ctl31$hypSeptember','')" xr:uid="{00000000-0004-0000-3300-000093010000}"/>
    <hyperlink ref="K41" r:id="rId405" display="javascript:__doPostBack('ctl00$ContentPlaceHolder1$Grd_tot_detail$ctl31$hypOcteber','')" xr:uid="{00000000-0004-0000-3300-000094010000}"/>
    <hyperlink ref="L41" r:id="rId406" display="javascript:__doPostBack('ctl00$ContentPlaceHolder1$Grd_tot_detail$ctl31$hypNovember','')" xr:uid="{00000000-0004-0000-3300-000095010000}"/>
    <hyperlink ref="M41" r:id="rId407" display="javascript:__doPostBack('ctl00$ContentPlaceHolder1$Grd_tot_detail$ctl31$hypDecember','')" xr:uid="{00000000-0004-0000-3300-000096010000}"/>
    <hyperlink ref="N41" r:id="rId408" display="javascript:__doPostBack('ctl00$ContentPlaceHolder1$Grd_tot_detail$ctl31$hypJanuary','')" xr:uid="{00000000-0004-0000-3300-000097010000}"/>
    <hyperlink ref="O41" r:id="rId409" display="javascript:__doPostBack('ctl00$ContentPlaceHolder1$Grd_tot_detail$ctl31$hypFeb','')" xr:uid="{00000000-0004-0000-3300-000098010000}"/>
    <hyperlink ref="P41" r:id="rId410" display="javascript:__doPostBack('ctl00$ContentPlaceHolder1$Grd_tot_detail$ctl31$hypMarch','')" xr:uid="{00000000-0004-0000-3300-000099010000}"/>
    <hyperlink ref="E42" r:id="rId411" display="javascript:__doPostBack('ctl00$ContentPlaceHolder1$Grd_tot_detail$ctl32$hypapr','')" xr:uid="{00000000-0004-0000-3300-00009A010000}"/>
    <hyperlink ref="F42" r:id="rId412" display="javascript:__doPostBack('ctl00$ContentPlaceHolder1$Grd_tot_detail$ctl32$hypmay','')" xr:uid="{00000000-0004-0000-3300-00009B010000}"/>
    <hyperlink ref="G42" r:id="rId413" display="javascript:__doPostBack('ctl00$ContentPlaceHolder1$Grd_tot_detail$ctl32$hypjune','')" xr:uid="{00000000-0004-0000-3300-00009C010000}"/>
    <hyperlink ref="H42" r:id="rId414" display="javascript:__doPostBack('ctl00$ContentPlaceHolder1$Grd_tot_detail$ctl32$hypjuly','')" xr:uid="{00000000-0004-0000-3300-00009D010000}"/>
    <hyperlink ref="I42" r:id="rId415" display="javascript:__doPostBack('ctl00$ContentPlaceHolder1$Grd_tot_detail$ctl32$hypAugust','')" xr:uid="{00000000-0004-0000-3300-00009E010000}"/>
    <hyperlink ref="J42" r:id="rId416" display="javascript:__doPostBack('ctl00$ContentPlaceHolder1$Grd_tot_detail$ctl32$hypSeptember','')" xr:uid="{00000000-0004-0000-3300-00009F010000}"/>
    <hyperlink ref="K42" r:id="rId417" display="javascript:__doPostBack('ctl00$ContentPlaceHolder1$Grd_tot_detail$ctl32$hypOcteber','')" xr:uid="{00000000-0004-0000-3300-0000A0010000}"/>
    <hyperlink ref="L42" r:id="rId418" display="javascript:__doPostBack('ctl00$ContentPlaceHolder1$Grd_tot_detail$ctl32$hypNovember','')" xr:uid="{00000000-0004-0000-3300-0000A1010000}"/>
    <hyperlink ref="M42" r:id="rId419" display="javascript:__doPostBack('ctl00$ContentPlaceHolder1$Grd_tot_detail$ctl32$hypDecember','')" xr:uid="{00000000-0004-0000-3300-0000A2010000}"/>
    <hyperlink ref="N42" r:id="rId420" display="javascript:__doPostBack('ctl00$ContentPlaceHolder1$Grd_tot_detail$ctl32$hypJanuary','')" xr:uid="{00000000-0004-0000-3300-0000A3010000}"/>
    <hyperlink ref="O42" r:id="rId421" display="javascript:__doPostBack('ctl00$ContentPlaceHolder1$Grd_tot_detail$ctl32$hypFeb','')" xr:uid="{00000000-0004-0000-3300-0000A4010000}"/>
    <hyperlink ref="P42" r:id="rId422" display="javascript:__doPostBack('ctl00$ContentPlaceHolder1$Grd_tot_detail$ctl32$hypMarch','')" xr:uid="{00000000-0004-0000-3300-0000A5010000}"/>
    <hyperlink ref="E43" r:id="rId423" display="javascript:__doPostBack('ctl00$ContentPlaceHolder1$Grd_tot_detail$ctl33$hypapr','')" xr:uid="{00000000-0004-0000-3300-0000A6010000}"/>
    <hyperlink ref="F43" r:id="rId424" display="javascript:__doPostBack('ctl00$ContentPlaceHolder1$Grd_tot_detail$ctl33$hypmay','')" xr:uid="{00000000-0004-0000-3300-0000A7010000}"/>
    <hyperlink ref="G43" r:id="rId425" display="javascript:__doPostBack('ctl00$ContentPlaceHolder1$Grd_tot_detail$ctl33$hypjune','')" xr:uid="{00000000-0004-0000-3300-0000A8010000}"/>
    <hyperlink ref="H43" r:id="rId426" display="javascript:__doPostBack('ctl00$ContentPlaceHolder1$Grd_tot_detail$ctl33$hypjuly','')" xr:uid="{00000000-0004-0000-3300-0000A9010000}"/>
    <hyperlink ref="I43" r:id="rId427" display="javascript:__doPostBack('ctl00$ContentPlaceHolder1$Grd_tot_detail$ctl33$hypAugust','')" xr:uid="{00000000-0004-0000-3300-0000AA010000}"/>
    <hyperlink ref="J43" r:id="rId428" display="javascript:__doPostBack('ctl00$ContentPlaceHolder1$Grd_tot_detail$ctl33$hypSeptember','')" xr:uid="{00000000-0004-0000-3300-0000AB010000}"/>
    <hyperlink ref="K43" r:id="rId429" display="javascript:__doPostBack('ctl00$ContentPlaceHolder1$Grd_tot_detail$ctl33$hypOcteber','')" xr:uid="{00000000-0004-0000-3300-0000AC010000}"/>
    <hyperlink ref="L43" r:id="rId430" display="javascript:__doPostBack('ctl00$ContentPlaceHolder1$Grd_tot_detail$ctl33$hypNovember','')" xr:uid="{00000000-0004-0000-3300-0000AD010000}"/>
    <hyperlink ref="M43" r:id="rId431" display="javascript:__doPostBack('ctl00$ContentPlaceHolder1$Grd_tot_detail$ctl33$hypDecember','')" xr:uid="{00000000-0004-0000-3300-0000AE010000}"/>
    <hyperlink ref="N43" r:id="rId432" display="javascript:__doPostBack('ctl00$ContentPlaceHolder1$Grd_tot_detail$ctl33$hypJanuary','')" xr:uid="{00000000-0004-0000-3300-0000AF010000}"/>
    <hyperlink ref="O43" r:id="rId433" display="javascript:__doPostBack('ctl00$ContentPlaceHolder1$Grd_tot_detail$ctl33$hypFeb','')" xr:uid="{00000000-0004-0000-3300-0000B0010000}"/>
    <hyperlink ref="E44" r:id="rId434" display="javascript:__doPostBack('ctl00$ContentPlaceHolder1$Grd_tot_detail$ctl34$hypapr','')" xr:uid="{00000000-0004-0000-3300-0000B1010000}"/>
    <hyperlink ref="F44" r:id="rId435" display="javascript:__doPostBack('ctl00$ContentPlaceHolder1$Grd_tot_detail$ctl34$hypmay','')" xr:uid="{00000000-0004-0000-3300-0000B2010000}"/>
    <hyperlink ref="G44" r:id="rId436" display="javascript:__doPostBack('ctl00$ContentPlaceHolder1$Grd_tot_detail$ctl34$hypjune','')" xr:uid="{00000000-0004-0000-3300-0000B3010000}"/>
    <hyperlink ref="H44" r:id="rId437" display="javascript:__doPostBack('ctl00$ContentPlaceHolder1$Grd_tot_detail$ctl34$hypjuly','')" xr:uid="{00000000-0004-0000-3300-0000B4010000}"/>
    <hyperlink ref="I44" r:id="rId438" display="javascript:__doPostBack('ctl00$ContentPlaceHolder1$Grd_tot_detail$ctl34$hypAugust','')" xr:uid="{00000000-0004-0000-3300-0000B5010000}"/>
    <hyperlink ref="J44" r:id="rId439" display="javascript:__doPostBack('ctl00$ContentPlaceHolder1$Grd_tot_detail$ctl34$hypSeptember','')" xr:uid="{00000000-0004-0000-3300-0000B6010000}"/>
    <hyperlink ref="K44" r:id="rId440" display="javascript:__doPostBack('ctl00$ContentPlaceHolder1$Grd_tot_detail$ctl34$hypOcteber','')" xr:uid="{00000000-0004-0000-3300-0000B7010000}"/>
    <hyperlink ref="L44" r:id="rId441" display="javascript:__doPostBack('ctl00$ContentPlaceHolder1$Grd_tot_detail$ctl34$hypNovember','')" xr:uid="{00000000-0004-0000-3300-0000B8010000}"/>
    <hyperlink ref="M44" r:id="rId442" display="javascript:__doPostBack('ctl00$ContentPlaceHolder1$Grd_tot_detail$ctl34$hypDecember','')" xr:uid="{00000000-0004-0000-3300-0000B9010000}"/>
    <hyperlink ref="N44" r:id="rId443" display="javascript:__doPostBack('ctl00$ContentPlaceHolder1$Grd_tot_detail$ctl34$hypJanuary','')" xr:uid="{00000000-0004-0000-3300-0000BA010000}"/>
    <hyperlink ref="O44" r:id="rId444" display="javascript:__doPostBack('ctl00$ContentPlaceHolder1$Grd_tot_detail$ctl34$hypFeb','')" xr:uid="{00000000-0004-0000-3300-0000BB010000}"/>
  </hyperlink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44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  <pageSetUpPr fitToPage="1"/>
  </sheetPr>
  <dimension ref="A1:R55"/>
  <sheetViews>
    <sheetView topLeftCell="A15" zoomScale="80" zoomScaleNormal="80" zoomScaleSheetLayoutView="90" workbookViewId="0">
      <selection activeCell="C49" sqref="C49"/>
    </sheetView>
  </sheetViews>
  <sheetFormatPr defaultRowHeight="12.75" x14ac:dyDescent="0.2"/>
  <cols>
    <col min="1" max="1" width="8.5703125" style="203" customWidth="1"/>
    <col min="2" max="2" width="19.85546875" style="203" bestFit="1" customWidth="1"/>
    <col min="3" max="3" width="11.140625" style="203" customWidth="1"/>
    <col min="4" max="4" width="9.140625" style="203" customWidth="1"/>
    <col min="5" max="5" width="5" style="203" customWidth="1"/>
    <col min="6" max="6" width="7.85546875" style="203" customWidth="1"/>
    <col min="7" max="7" width="8.42578125" style="203" customWidth="1"/>
    <col min="8" max="8" width="9.28515625" style="203" customWidth="1"/>
    <col min="9" max="9" width="10.28515625" style="203" customWidth="1"/>
    <col min="10" max="10" width="9.140625" style="203" customWidth="1"/>
    <col min="11" max="11" width="10.140625" style="203" customWidth="1"/>
    <col min="12" max="12" width="11" style="203" customWidth="1"/>
    <col min="13" max="13" width="11.42578125" style="203" customWidth="1"/>
    <col min="14" max="14" width="10.85546875" style="203" customWidth="1"/>
    <col min="15" max="15" width="11.28515625" style="203" customWidth="1"/>
    <col min="16" max="16384" width="9.140625" style="203"/>
  </cols>
  <sheetData>
    <row r="1" spans="1:18" x14ac:dyDescent="0.2">
      <c r="G1" s="1055"/>
      <c r="H1" s="1055"/>
      <c r="K1" s="1108" t="s">
        <v>547</v>
      </c>
      <c r="L1" s="1108"/>
    </row>
    <row r="2" spans="1:18" x14ac:dyDescent="0.2">
      <c r="C2" s="1055" t="s">
        <v>634</v>
      </c>
      <c r="D2" s="1055"/>
      <c r="E2" s="1055"/>
      <c r="F2" s="1055"/>
      <c r="G2" s="1055"/>
      <c r="H2" s="1055"/>
      <c r="I2" s="1055"/>
      <c r="K2" s="206"/>
    </row>
    <row r="3" spans="1:18" s="207" customFormat="1" ht="15.75" x14ac:dyDescent="0.25">
      <c r="A3" s="1105" t="s">
        <v>749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</row>
    <row r="4" spans="1:18" s="207" customFormat="1" ht="20.25" customHeight="1" x14ac:dyDescent="0.25">
      <c r="A4" s="1105" t="s">
        <v>822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</row>
    <row r="6" spans="1:18" x14ac:dyDescent="0.2">
      <c r="A6" s="208" t="s">
        <v>891</v>
      </c>
      <c r="B6" s="209"/>
      <c r="C6" s="210"/>
      <c r="D6" s="210"/>
      <c r="E6" s="210"/>
      <c r="F6" s="210"/>
      <c r="G6" s="210"/>
      <c r="H6" s="210"/>
      <c r="I6" s="210"/>
    </row>
    <row r="7" spans="1:18" x14ac:dyDescent="0.2">
      <c r="A7" s="208"/>
      <c r="B7" s="210"/>
      <c r="C7" s="210"/>
      <c r="D7" s="210"/>
      <c r="E7" s="210"/>
      <c r="F7" s="210"/>
      <c r="G7" s="210"/>
      <c r="H7" s="210"/>
      <c r="I7" s="210"/>
    </row>
    <row r="8" spans="1:18" x14ac:dyDescent="0.2">
      <c r="A8" s="208"/>
      <c r="B8" s="210"/>
      <c r="C8" s="210"/>
      <c r="D8" s="210"/>
      <c r="E8" s="210"/>
      <c r="F8" s="210"/>
      <c r="G8" s="210"/>
      <c r="H8" s="210"/>
      <c r="I8" s="210"/>
    </row>
    <row r="9" spans="1:18" x14ac:dyDescent="0.2">
      <c r="A9" s="1112" t="s">
        <v>892</v>
      </c>
      <c r="B9" s="1112"/>
      <c r="C9" s="1112"/>
      <c r="D9" s="1112"/>
      <c r="E9" s="1112"/>
      <c r="F9" s="1112"/>
      <c r="G9" s="1112"/>
      <c r="H9" s="1112"/>
      <c r="I9" s="1112"/>
      <c r="J9" s="1112"/>
      <c r="K9" s="1112"/>
      <c r="L9" s="1112"/>
    </row>
    <row r="10" spans="1:18" x14ac:dyDescent="0.2">
      <c r="A10" s="375" t="s">
        <v>893</v>
      </c>
      <c r="B10" s="376"/>
      <c r="C10" s="376"/>
      <c r="D10" s="376"/>
      <c r="E10" s="377"/>
      <c r="F10" s="375"/>
      <c r="G10" s="376"/>
      <c r="H10" s="376"/>
      <c r="I10" s="376"/>
      <c r="J10" s="376"/>
      <c r="K10" s="376"/>
      <c r="L10" s="377"/>
    </row>
    <row r="12" spans="1:18" s="211" customFormat="1" ht="15" customHeight="1" x14ac:dyDescent="0.2">
      <c r="A12" s="203"/>
      <c r="B12" s="203"/>
      <c r="C12" s="203"/>
      <c r="D12" s="203"/>
      <c r="E12" s="203"/>
      <c r="F12" s="203"/>
      <c r="G12" s="203"/>
      <c r="H12" s="203"/>
      <c r="I12" s="203"/>
      <c r="J12" s="1111" t="s">
        <v>1085</v>
      </c>
      <c r="K12" s="1111"/>
      <c r="L12" s="1111"/>
    </row>
    <row r="13" spans="1:18" s="211" customFormat="1" ht="20.25" customHeight="1" x14ac:dyDescent="0.2">
      <c r="A13" s="1109" t="s">
        <v>77</v>
      </c>
      <c r="B13" s="1109" t="s">
        <v>3</v>
      </c>
      <c r="C13" s="1038" t="s">
        <v>274</v>
      </c>
      <c r="D13" s="1113" t="s">
        <v>659</v>
      </c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</row>
    <row r="14" spans="1:18" s="211" customFormat="1" ht="35.25" customHeight="1" x14ac:dyDescent="0.2">
      <c r="A14" s="1110"/>
      <c r="B14" s="1110"/>
      <c r="C14" s="1039"/>
      <c r="D14" s="292" t="s">
        <v>828</v>
      </c>
      <c r="E14" s="292" t="s">
        <v>277</v>
      </c>
      <c r="F14" s="292" t="s">
        <v>278</v>
      </c>
      <c r="G14" s="292" t="s">
        <v>279</v>
      </c>
      <c r="H14" s="292" t="s">
        <v>280</v>
      </c>
      <c r="I14" s="292" t="s">
        <v>281</v>
      </c>
      <c r="J14" s="292" t="s">
        <v>282</v>
      </c>
      <c r="K14" s="292" t="s">
        <v>283</v>
      </c>
      <c r="L14" s="292" t="s">
        <v>829</v>
      </c>
      <c r="M14" s="224" t="s">
        <v>830</v>
      </c>
      <c r="N14" s="224" t="s">
        <v>831</v>
      </c>
      <c r="O14" s="224" t="s">
        <v>1095</v>
      </c>
    </row>
    <row r="15" spans="1:18" s="211" customFormat="1" ht="12.75" customHeight="1" x14ac:dyDescent="0.2">
      <c r="A15" s="378">
        <v>1</v>
      </c>
      <c r="B15" s="378">
        <v>2</v>
      </c>
      <c r="C15" s="378">
        <v>3</v>
      </c>
      <c r="D15" s="378">
        <v>4</v>
      </c>
      <c r="E15" s="378">
        <v>5</v>
      </c>
      <c r="F15" s="378">
        <v>6</v>
      </c>
      <c r="G15" s="378">
        <v>7</v>
      </c>
      <c r="H15" s="378">
        <v>8</v>
      </c>
      <c r="I15" s="378">
        <v>9</v>
      </c>
      <c r="J15" s="378">
        <v>10</v>
      </c>
      <c r="K15" s="378">
        <v>11</v>
      </c>
      <c r="L15" s="378">
        <v>12</v>
      </c>
      <c r="M15" s="378">
        <v>13</v>
      </c>
      <c r="N15" s="378">
        <v>14</v>
      </c>
      <c r="O15" s="378">
        <v>15</v>
      </c>
    </row>
    <row r="16" spans="1:18" x14ac:dyDescent="0.2">
      <c r="A16" s="140">
        <v>1</v>
      </c>
      <c r="B16" s="139" t="s">
        <v>894</v>
      </c>
      <c r="C16" s="139">
        <f>825+399</f>
        <v>1224</v>
      </c>
      <c r="D16" s="139">
        <v>1218</v>
      </c>
      <c r="E16" s="139">
        <v>196</v>
      </c>
      <c r="F16" s="139">
        <v>1206</v>
      </c>
      <c r="G16" s="139">
        <v>1217</v>
      </c>
      <c r="H16" s="136">
        <v>1217</v>
      </c>
      <c r="I16" s="136">
        <v>1216</v>
      </c>
      <c r="J16" s="136">
        <v>1215</v>
      </c>
      <c r="K16" s="136">
        <v>1213</v>
      </c>
      <c r="L16" s="136">
        <v>1216</v>
      </c>
      <c r="M16" s="136">
        <v>1215</v>
      </c>
      <c r="N16" s="136">
        <v>1213</v>
      </c>
      <c r="O16" s="136">
        <v>1216</v>
      </c>
      <c r="P16" s="203">
        <f>SUM(D16:O16)</f>
        <v>13558</v>
      </c>
      <c r="Q16" s="203">
        <f>P16/12</f>
        <v>1129.8333333333333</v>
      </c>
      <c r="R16" s="203">
        <f>Q16/C16*100</f>
        <v>92.306644880174275</v>
      </c>
    </row>
    <row r="17" spans="1:18" x14ac:dyDescent="0.2">
      <c r="A17" s="140">
        <v>2</v>
      </c>
      <c r="B17" s="136" t="s">
        <v>895</v>
      </c>
      <c r="C17" s="139">
        <v>784</v>
      </c>
      <c r="D17" s="136">
        <v>786</v>
      </c>
      <c r="E17" s="136">
        <v>0</v>
      </c>
      <c r="F17" s="136">
        <v>779</v>
      </c>
      <c r="G17" s="136">
        <v>783</v>
      </c>
      <c r="H17" s="136">
        <v>784</v>
      </c>
      <c r="I17" s="136">
        <v>785</v>
      </c>
      <c r="J17" s="136">
        <v>785</v>
      </c>
      <c r="K17" s="136">
        <v>785</v>
      </c>
      <c r="L17" s="136">
        <v>783</v>
      </c>
      <c r="M17" s="136">
        <v>785</v>
      </c>
      <c r="N17" s="136">
        <v>785</v>
      </c>
      <c r="O17" s="136">
        <v>783</v>
      </c>
      <c r="P17" s="203">
        <f t="shared" ref="P17:P49" si="0">SUM(D17:O17)</f>
        <v>8623</v>
      </c>
      <c r="Q17" s="203">
        <f t="shared" ref="Q17:Q49" si="1">P17/12</f>
        <v>718.58333333333337</v>
      </c>
      <c r="R17" s="203">
        <f t="shared" ref="R17:R49" si="2">Q17/C17*100</f>
        <v>91.656037414965994</v>
      </c>
    </row>
    <row r="18" spans="1:18" x14ac:dyDescent="0.2">
      <c r="A18" s="140">
        <v>3</v>
      </c>
      <c r="B18" s="139" t="s">
        <v>896</v>
      </c>
      <c r="C18" s="139">
        <v>1067</v>
      </c>
      <c r="D18" s="139">
        <v>1071</v>
      </c>
      <c r="E18" s="139">
        <v>25</v>
      </c>
      <c r="F18" s="139">
        <v>1075</v>
      </c>
      <c r="G18" s="139">
        <v>1078</v>
      </c>
      <c r="H18" s="136">
        <v>1067</v>
      </c>
      <c r="I18" s="136">
        <v>1064</v>
      </c>
      <c r="J18" s="136">
        <v>1064</v>
      </c>
      <c r="K18" s="136">
        <v>1064</v>
      </c>
      <c r="L18" s="136">
        <v>1064</v>
      </c>
      <c r="M18" s="136">
        <v>1064</v>
      </c>
      <c r="N18" s="136">
        <v>1064</v>
      </c>
      <c r="O18" s="136">
        <v>1064</v>
      </c>
      <c r="P18" s="203">
        <f t="shared" si="0"/>
        <v>11764</v>
      </c>
      <c r="Q18" s="203">
        <f t="shared" si="1"/>
        <v>980.33333333333337</v>
      </c>
      <c r="R18" s="203">
        <f t="shared" si="2"/>
        <v>91.877538269290852</v>
      </c>
    </row>
    <row r="19" spans="1:18" s="133" customFormat="1" ht="12.75" customHeight="1" x14ac:dyDescent="0.2">
      <c r="A19" s="140">
        <v>4</v>
      </c>
      <c r="B19" s="136" t="s">
        <v>897</v>
      </c>
      <c r="C19" s="139">
        <v>2400</v>
      </c>
      <c r="D19" s="136">
        <v>1255</v>
      </c>
      <c r="E19" s="136">
        <v>9</v>
      </c>
      <c r="F19" s="136">
        <v>1233</v>
      </c>
      <c r="G19" s="136">
        <v>1255</v>
      </c>
      <c r="H19" s="136">
        <v>1257</v>
      </c>
      <c r="I19" s="136">
        <v>1254</v>
      </c>
      <c r="J19" s="136">
        <v>1253</v>
      </c>
      <c r="K19" s="136">
        <v>1254</v>
      </c>
      <c r="L19" s="136">
        <v>1254</v>
      </c>
      <c r="M19" s="136">
        <v>1253</v>
      </c>
      <c r="N19" s="136">
        <v>1254</v>
      </c>
      <c r="O19" s="136">
        <v>1254</v>
      </c>
      <c r="P19" s="203">
        <f t="shared" si="0"/>
        <v>13785</v>
      </c>
      <c r="Q19" s="203">
        <f t="shared" si="1"/>
        <v>1148.75</v>
      </c>
      <c r="R19" s="203">
        <f t="shared" si="2"/>
        <v>47.864583333333336</v>
      </c>
    </row>
    <row r="20" spans="1:18" s="133" customFormat="1" ht="12.75" customHeight="1" x14ac:dyDescent="0.2">
      <c r="A20" s="140">
        <v>5</v>
      </c>
      <c r="B20" s="379" t="s">
        <v>898</v>
      </c>
      <c r="C20" s="139">
        <v>912</v>
      </c>
      <c r="D20" s="379">
        <v>2369</v>
      </c>
      <c r="E20" s="379">
        <v>1161</v>
      </c>
      <c r="F20" s="379">
        <v>2366</v>
      </c>
      <c r="G20" s="379">
        <v>2368</v>
      </c>
      <c r="H20" s="379">
        <v>2369</v>
      </c>
      <c r="I20" s="136">
        <v>2368</v>
      </c>
      <c r="J20" s="136">
        <v>2368</v>
      </c>
      <c r="K20" s="136">
        <v>2364</v>
      </c>
      <c r="L20" s="136">
        <v>2364</v>
      </c>
      <c r="M20" s="136">
        <v>2368</v>
      </c>
      <c r="N20" s="136">
        <v>2364</v>
      </c>
      <c r="O20" s="136">
        <v>2364</v>
      </c>
      <c r="P20" s="203">
        <f t="shared" si="0"/>
        <v>27193</v>
      </c>
      <c r="Q20" s="203">
        <f t="shared" si="1"/>
        <v>2266.0833333333335</v>
      </c>
      <c r="R20" s="203">
        <f t="shared" si="2"/>
        <v>248.47404970760235</v>
      </c>
    </row>
    <row r="21" spans="1:18" s="133" customFormat="1" ht="13.15" customHeight="1" x14ac:dyDescent="0.2">
      <c r="A21" s="140">
        <v>6</v>
      </c>
      <c r="B21" s="379" t="s">
        <v>899</v>
      </c>
      <c r="C21" s="139">
        <f>942+56</f>
        <v>998</v>
      </c>
      <c r="D21" s="379">
        <v>925</v>
      </c>
      <c r="E21" s="379">
        <v>8</v>
      </c>
      <c r="F21" s="379">
        <v>924</v>
      </c>
      <c r="G21" s="379">
        <v>926</v>
      </c>
      <c r="H21" s="379">
        <v>926</v>
      </c>
      <c r="I21" s="136">
        <v>925</v>
      </c>
      <c r="J21" s="136">
        <v>924</v>
      </c>
      <c r="K21" s="136">
        <v>924</v>
      </c>
      <c r="L21" s="136">
        <v>925</v>
      </c>
      <c r="M21" s="136">
        <v>924</v>
      </c>
      <c r="N21" s="136">
        <v>924</v>
      </c>
      <c r="O21" s="136">
        <v>925</v>
      </c>
      <c r="P21" s="203">
        <f t="shared" si="0"/>
        <v>10180</v>
      </c>
      <c r="Q21" s="203">
        <f t="shared" si="1"/>
        <v>848.33333333333337</v>
      </c>
      <c r="R21" s="203">
        <f t="shared" si="2"/>
        <v>85.003340013360059</v>
      </c>
    </row>
    <row r="22" spans="1:18" ht="12.75" customHeight="1" x14ac:dyDescent="0.2">
      <c r="A22" s="140">
        <v>7</v>
      </c>
      <c r="B22" s="136" t="s">
        <v>900</v>
      </c>
      <c r="C22" s="139">
        <v>1645</v>
      </c>
      <c r="D22" s="136">
        <v>989</v>
      </c>
      <c r="E22" s="136">
        <v>58</v>
      </c>
      <c r="F22" s="136">
        <v>961</v>
      </c>
      <c r="G22" s="136">
        <v>1001</v>
      </c>
      <c r="H22" s="136">
        <v>1002</v>
      </c>
      <c r="I22" s="136">
        <v>1002</v>
      </c>
      <c r="J22" s="136">
        <v>1002</v>
      </c>
      <c r="K22" s="136">
        <v>1001</v>
      </c>
      <c r="L22" s="136">
        <v>999</v>
      </c>
      <c r="M22" s="136">
        <v>1002</v>
      </c>
      <c r="N22" s="136">
        <v>1001</v>
      </c>
      <c r="O22" s="136">
        <v>999</v>
      </c>
      <c r="P22" s="203">
        <f t="shared" si="0"/>
        <v>11017</v>
      </c>
      <c r="Q22" s="203">
        <f t="shared" si="1"/>
        <v>918.08333333333337</v>
      </c>
      <c r="R22" s="203">
        <f t="shared" si="2"/>
        <v>55.810536980749745</v>
      </c>
    </row>
    <row r="23" spans="1:18" x14ac:dyDescent="0.2">
      <c r="A23" s="140">
        <v>8</v>
      </c>
      <c r="B23" s="136" t="s">
        <v>901</v>
      </c>
      <c r="C23" s="139">
        <v>378</v>
      </c>
      <c r="D23" s="136">
        <v>252</v>
      </c>
      <c r="E23" s="136">
        <v>2</v>
      </c>
      <c r="F23" s="136">
        <v>251</v>
      </c>
      <c r="G23" s="136">
        <v>249</v>
      </c>
      <c r="H23" s="136">
        <v>247</v>
      </c>
      <c r="I23" s="136">
        <v>247</v>
      </c>
      <c r="J23" s="136">
        <v>248</v>
      </c>
      <c r="K23" s="136">
        <v>248</v>
      </c>
      <c r="L23" s="136">
        <v>248</v>
      </c>
      <c r="M23" s="136">
        <v>248</v>
      </c>
      <c r="N23" s="136">
        <v>248</v>
      </c>
      <c r="O23" s="136">
        <v>248</v>
      </c>
      <c r="P23" s="203">
        <f t="shared" si="0"/>
        <v>2736</v>
      </c>
      <c r="Q23" s="203">
        <f t="shared" si="1"/>
        <v>228</v>
      </c>
      <c r="R23" s="203">
        <f t="shared" si="2"/>
        <v>60.317460317460316</v>
      </c>
    </row>
    <row r="24" spans="1:18" x14ac:dyDescent="0.2">
      <c r="A24" s="140">
        <v>9</v>
      </c>
      <c r="B24" s="136" t="s">
        <v>902</v>
      </c>
      <c r="C24" s="139">
        <v>643</v>
      </c>
      <c r="D24" s="136">
        <v>1241</v>
      </c>
      <c r="E24" s="136">
        <v>4</v>
      </c>
      <c r="F24" s="136">
        <v>1203</v>
      </c>
      <c r="G24" s="136">
        <v>1246</v>
      </c>
      <c r="H24" s="136">
        <v>1245</v>
      </c>
      <c r="I24" s="136">
        <v>1247</v>
      </c>
      <c r="J24" s="136">
        <v>1246</v>
      </c>
      <c r="K24" s="136">
        <v>1229</v>
      </c>
      <c r="L24" s="136">
        <v>1240</v>
      </c>
      <c r="M24" s="136">
        <v>1246</v>
      </c>
      <c r="N24" s="136">
        <v>1229</v>
      </c>
      <c r="O24" s="136">
        <v>1240</v>
      </c>
      <c r="P24" s="203">
        <f t="shared" si="0"/>
        <v>13616</v>
      </c>
      <c r="Q24" s="203">
        <f t="shared" si="1"/>
        <v>1134.6666666666667</v>
      </c>
      <c r="R24" s="203">
        <f t="shared" si="2"/>
        <v>176.464489372732</v>
      </c>
    </row>
    <row r="25" spans="1:18" x14ac:dyDescent="0.2">
      <c r="A25" s="140">
        <v>10</v>
      </c>
      <c r="B25" s="136" t="s">
        <v>903</v>
      </c>
      <c r="C25" s="139">
        <f>691+54</f>
        <v>745</v>
      </c>
      <c r="D25" s="136">
        <v>367</v>
      </c>
      <c r="E25" s="136">
        <v>6</v>
      </c>
      <c r="F25" s="136">
        <v>358</v>
      </c>
      <c r="G25" s="136">
        <v>376</v>
      </c>
      <c r="H25" s="136">
        <v>372</v>
      </c>
      <c r="I25" s="136">
        <v>378</v>
      </c>
      <c r="J25" s="136">
        <v>378</v>
      </c>
      <c r="K25" s="136">
        <v>378</v>
      </c>
      <c r="L25" s="136">
        <v>378</v>
      </c>
      <c r="M25" s="136">
        <v>378</v>
      </c>
      <c r="N25" s="136">
        <v>378</v>
      </c>
      <c r="O25" s="136">
        <v>378</v>
      </c>
      <c r="P25" s="203">
        <f t="shared" si="0"/>
        <v>4125</v>
      </c>
      <c r="Q25" s="203">
        <f t="shared" si="1"/>
        <v>343.75</v>
      </c>
      <c r="R25" s="203">
        <f t="shared" si="2"/>
        <v>46.14093959731543</v>
      </c>
    </row>
    <row r="26" spans="1:18" x14ac:dyDescent="0.2">
      <c r="A26" s="140">
        <v>11</v>
      </c>
      <c r="B26" s="136" t="s">
        <v>904</v>
      </c>
      <c r="C26" s="139">
        <v>749</v>
      </c>
      <c r="D26" s="136">
        <v>624</v>
      </c>
      <c r="E26" s="136">
        <v>232</v>
      </c>
      <c r="F26" s="136">
        <v>622</v>
      </c>
      <c r="G26" s="136">
        <v>627</v>
      </c>
      <c r="H26" s="136">
        <v>632</v>
      </c>
      <c r="I26" s="136">
        <v>629</v>
      </c>
      <c r="J26" s="136">
        <v>629</v>
      </c>
      <c r="K26" s="136">
        <v>627</v>
      </c>
      <c r="L26" s="136">
        <v>631</v>
      </c>
      <c r="M26" s="136">
        <v>629</v>
      </c>
      <c r="N26" s="136">
        <v>627</v>
      </c>
      <c r="O26" s="136">
        <v>631</v>
      </c>
      <c r="P26" s="203">
        <f t="shared" si="0"/>
        <v>7140</v>
      </c>
      <c r="Q26" s="203">
        <f t="shared" si="1"/>
        <v>595</v>
      </c>
      <c r="R26" s="203">
        <f t="shared" si="2"/>
        <v>79.43925233644859</v>
      </c>
    </row>
    <row r="27" spans="1:18" x14ac:dyDescent="0.2">
      <c r="A27" s="140">
        <v>12</v>
      </c>
      <c r="B27" s="136" t="s">
        <v>905</v>
      </c>
      <c r="C27" s="139">
        <v>1421</v>
      </c>
      <c r="D27" s="136">
        <v>1533</v>
      </c>
      <c r="E27" s="136">
        <v>2</v>
      </c>
      <c r="F27" s="136">
        <v>1458</v>
      </c>
      <c r="G27" s="136">
        <v>1649</v>
      </c>
      <c r="H27" s="136">
        <v>1649</v>
      </c>
      <c r="I27" s="136">
        <v>1647</v>
      </c>
      <c r="J27" s="136">
        <v>1645</v>
      </c>
      <c r="K27" s="136">
        <v>1645</v>
      </c>
      <c r="L27" s="136">
        <v>1646</v>
      </c>
      <c r="M27" s="136">
        <v>1645</v>
      </c>
      <c r="N27" s="136">
        <v>1645</v>
      </c>
      <c r="O27" s="136">
        <v>1646</v>
      </c>
      <c r="P27" s="203">
        <f t="shared" si="0"/>
        <v>17810</v>
      </c>
      <c r="Q27" s="203">
        <f t="shared" si="1"/>
        <v>1484.1666666666667</v>
      </c>
      <c r="R27" s="203">
        <f t="shared" si="2"/>
        <v>104.44522636640863</v>
      </c>
    </row>
    <row r="28" spans="1:18" x14ac:dyDescent="0.2">
      <c r="A28" s="140">
        <v>13</v>
      </c>
      <c r="B28" s="136" t="s">
        <v>906</v>
      </c>
      <c r="C28" s="139">
        <v>1743</v>
      </c>
      <c r="D28" s="136">
        <v>643</v>
      </c>
      <c r="E28" s="136">
        <v>2</v>
      </c>
      <c r="F28" s="136">
        <v>643</v>
      </c>
      <c r="G28" s="136">
        <v>643</v>
      </c>
      <c r="H28" s="136">
        <v>643</v>
      </c>
      <c r="I28" s="136">
        <v>641</v>
      </c>
      <c r="J28" s="136">
        <v>641</v>
      </c>
      <c r="K28" s="136">
        <v>641</v>
      </c>
      <c r="L28" s="136">
        <v>641</v>
      </c>
      <c r="M28" s="136">
        <v>641</v>
      </c>
      <c r="N28" s="136">
        <v>641</v>
      </c>
      <c r="O28" s="136">
        <v>641</v>
      </c>
      <c r="P28" s="203">
        <f t="shared" si="0"/>
        <v>7061</v>
      </c>
      <c r="Q28" s="203">
        <f t="shared" si="1"/>
        <v>588.41666666666663</v>
      </c>
      <c r="R28" s="203">
        <f t="shared" si="2"/>
        <v>33.75884490342321</v>
      </c>
    </row>
    <row r="29" spans="1:18" x14ac:dyDescent="0.2">
      <c r="A29" s="140">
        <v>14</v>
      </c>
      <c r="B29" s="136" t="s">
        <v>907</v>
      </c>
      <c r="C29" s="139">
        <v>1008</v>
      </c>
      <c r="D29" s="136">
        <v>542</v>
      </c>
      <c r="E29" s="136">
        <v>0</v>
      </c>
      <c r="F29" s="136">
        <v>545</v>
      </c>
      <c r="G29" s="136">
        <v>552</v>
      </c>
      <c r="H29" s="136">
        <v>553</v>
      </c>
      <c r="I29" s="136">
        <v>553</v>
      </c>
      <c r="J29" s="136">
        <v>552</v>
      </c>
      <c r="K29" s="136">
        <v>552</v>
      </c>
      <c r="L29" s="136">
        <v>552</v>
      </c>
      <c r="M29" s="136">
        <v>552</v>
      </c>
      <c r="N29" s="136">
        <v>552</v>
      </c>
      <c r="O29" s="136">
        <v>552</v>
      </c>
      <c r="P29" s="203">
        <f t="shared" si="0"/>
        <v>6057</v>
      </c>
      <c r="Q29" s="203">
        <f t="shared" si="1"/>
        <v>504.75</v>
      </c>
      <c r="R29" s="203">
        <f t="shared" si="2"/>
        <v>50.074404761904766</v>
      </c>
    </row>
    <row r="30" spans="1:18" x14ac:dyDescent="0.2">
      <c r="A30" s="140">
        <v>15</v>
      </c>
      <c r="B30" s="136" t="s">
        <v>908</v>
      </c>
      <c r="C30" s="139">
        <v>691</v>
      </c>
      <c r="D30" s="136">
        <v>743</v>
      </c>
      <c r="E30" s="136">
        <v>17</v>
      </c>
      <c r="F30" s="136">
        <v>723</v>
      </c>
      <c r="G30" s="136">
        <v>730</v>
      </c>
      <c r="H30" s="136">
        <v>737</v>
      </c>
      <c r="I30" s="136">
        <v>734</v>
      </c>
      <c r="J30" s="136">
        <v>732</v>
      </c>
      <c r="K30" s="136">
        <v>735</v>
      </c>
      <c r="L30" s="136">
        <v>735</v>
      </c>
      <c r="M30" s="136">
        <v>732</v>
      </c>
      <c r="N30" s="136">
        <v>735</v>
      </c>
      <c r="O30" s="136">
        <v>735</v>
      </c>
      <c r="P30" s="203">
        <f t="shared" si="0"/>
        <v>8088</v>
      </c>
      <c r="Q30" s="203">
        <f t="shared" si="1"/>
        <v>674</v>
      </c>
      <c r="R30" s="203">
        <f t="shared" si="2"/>
        <v>97.539797395079603</v>
      </c>
    </row>
    <row r="31" spans="1:18" x14ac:dyDescent="0.2">
      <c r="A31" s="140">
        <v>16</v>
      </c>
      <c r="B31" s="136" t="s">
        <v>909</v>
      </c>
      <c r="C31" s="139">
        <v>717</v>
      </c>
      <c r="D31" s="136">
        <v>730</v>
      </c>
      <c r="E31" s="136">
        <v>3</v>
      </c>
      <c r="F31" s="136">
        <v>722</v>
      </c>
      <c r="G31" s="136">
        <v>721</v>
      </c>
      <c r="H31" s="136">
        <v>719</v>
      </c>
      <c r="I31" s="136">
        <v>712</v>
      </c>
      <c r="J31" s="136">
        <v>714</v>
      </c>
      <c r="K31" s="136">
        <v>714</v>
      </c>
      <c r="L31" s="136">
        <v>727</v>
      </c>
      <c r="M31" s="136">
        <v>714</v>
      </c>
      <c r="N31" s="136">
        <v>714</v>
      </c>
      <c r="O31" s="136">
        <v>727</v>
      </c>
      <c r="P31" s="203">
        <f t="shared" si="0"/>
        <v>7917</v>
      </c>
      <c r="Q31" s="203">
        <f t="shared" si="1"/>
        <v>659.75</v>
      </c>
      <c r="R31" s="203">
        <f t="shared" si="2"/>
        <v>92.015341701534169</v>
      </c>
    </row>
    <row r="32" spans="1:18" x14ac:dyDescent="0.2">
      <c r="A32" s="140">
        <v>17</v>
      </c>
      <c r="B32" s="136" t="s">
        <v>910</v>
      </c>
      <c r="C32" s="139">
        <v>1425</v>
      </c>
      <c r="D32" s="136">
        <v>1507</v>
      </c>
      <c r="E32" s="136">
        <v>31</v>
      </c>
      <c r="F32" s="136">
        <v>1379</v>
      </c>
      <c r="G32" s="136">
        <v>1612</v>
      </c>
      <c r="H32" s="136">
        <v>1647</v>
      </c>
      <c r="I32" s="136">
        <v>1648</v>
      </c>
      <c r="J32" s="136">
        <v>1654</v>
      </c>
      <c r="K32" s="136">
        <v>1660</v>
      </c>
      <c r="L32" s="136">
        <v>1701</v>
      </c>
      <c r="M32" s="136">
        <v>1654</v>
      </c>
      <c r="N32" s="136">
        <v>1660</v>
      </c>
      <c r="O32" s="136">
        <v>1701</v>
      </c>
      <c r="P32" s="203">
        <f t="shared" si="0"/>
        <v>17854</v>
      </c>
      <c r="Q32" s="203">
        <f t="shared" si="1"/>
        <v>1487.8333333333333</v>
      </c>
      <c r="R32" s="203">
        <f t="shared" si="2"/>
        <v>104.4093567251462</v>
      </c>
    </row>
    <row r="33" spans="1:18" x14ac:dyDescent="0.2">
      <c r="A33" s="140">
        <v>18</v>
      </c>
      <c r="B33" s="136" t="s">
        <v>911</v>
      </c>
      <c r="C33" s="139">
        <v>820</v>
      </c>
      <c r="D33" s="136">
        <v>1424</v>
      </c>
      <c r="E33" s="136">
        <v>3</v>
      </c>
      <c r="F33" s="136">
        <v>1414</v>
      </c>
      <c r="G33" s="136">
        <v>1421</v>
      </c>
      <c r="H33" s="136">
        <v>1421</v>
      </c>
      <c r="I33" s="136">
        <v>1421</v>
      </c>
      <c r="J33" s="136">
        <v>1420</v>
      </c>
      <c r="K33" s="136">
        <v>1420</v>
      </c>
      <c r="L33" s="136">
        <v>1420</v>
      </c>
      <c r="M33" s="136">
        <v>1420</v>
      </c>
      <c r="N33" s="136">
        <v>1420</v>
      </c>
      <c r="O33" s="136">
        <v>1420</v>
      </c>
      <c r="P33" s="203">
        <f t="shared" si="0"/>
        <v>15624</v>
      </c>
      <c r="Q33" s="203">
        <f t="shared" si="1"/>
        <v>1302</v>
      </c>
      <c r="R33" s="203">
        <f t="shared" si="2"/>
        <v>158.78048780487805</v>
      </c>
    </row>
    <row r="34" spans="1:18" x14ac:dyDescent="0.2">
      <c r="A34" s="140">
        <v>19</v>
      </c>
      <c r="B34" s="136" t="s">
        <v>912</v>
      </c>
      <c r="C34" s="139">
        <v>314</v>
      </c>
      <c r="D34" s="136">
        <v>1049</v>
      </c>
      <c r="E34" s="136">
        <v>325</v>
      </c>
      <c r="F34" s="136">
        <v>1049</v>
      </c>
      <c r="G34" s="136">
        <v>1049</v>
      </c>
      <c r="H34" s="136">
        <v>1049</v>
      </c>
      <c r="I34" s="136">
        <v>1048</v>
      </c>
      <c r="J34" s="136">
        <v>1048</v>
      </c>
      <c r="K34" s="136">
        <v>1048</v>
      </c>
      <c r="L34" s="136">
        <v>1048</v>
      </c>
      <c r="M34" s="136">
        <v>1048</v>
      </c>
      <c r="N34" s="136">
        <v>1048</v>
      </c>
      <c r="O34" s="136">
        <v>1048</v>
      </c>
      <c r="P34" s="203">
        <f t="shared" si="0"/>
        <v>11857</v>
      </c>
      <c r="Q34" s="203">
        <f t="shared" si="1"/>
        <v>988.08333333333337</v>
      </c>
      <c r="R34" s="203">
        <f t="shared" si="2"/>
        <v>314.67622080679405</v>
      </c>
    </row>
    <row r="35" spans="1:18" ht="12.75" customHeight="1" x14ac:dyDescent="0.2">
      <c r="A35" s="140">
        <v>20</v>
      </c>
      <c r="B35" s="136" t="s">
        <v>913</v>
      </c>
      <c r="C35" s="139">
        <f>904+82</f>
        <v>986</v>
      </c>
      <c r="D35" s="136">
        <v>1202</v>
      </c>
      <c r="E35" s="136">
        <v>4</v>
      </c>
      <c r="F35" s="136">
        <v>1193</v>
      </c>
      <c r="G35" s="136">
        <v>1216</v>
      </c>
      <c r="H35" s="136">
        <v>1209</v>
      </c>
      <c r="I35" s="136">
        <v>1210</v>
      </c>
      <c r="J35" s="136">
        <v>1210</v>
      </c>
      <c r="K35" s="136">
        <v>1207</v>
      </c>
      <c r="L35" s="136">
        <v>1209</v>
      </c>
      <c r="M35" s="136">
        <v>1210</v>
      </c>
      <c r="N35" s="136">
        <v>1207</v>
      </c>
      <c r="O35" s="136">
        <v>1209</v>
      </c>
      <c r="P35" s="203">
        <f t="shared" si="0"/>
        <v>13286</v>
      </c>
      <c r="Q35" s="203">
        <f t="shared" si="1"/>
        <v>1107.1666666666667</v>
      </c>
      <c r="R35" s="203">
        <f t="shared" si="2"/>
        <v>112.28870858688305</v>
      </c>
    </row>
    <row r="36" spans="1:18" ht="12.75" customHeight="1" x14ac:dyDescent="0.2">
      <c r="A36" s="140">
        <v>21</v>
      </c>
      <c r="B36" s="136" t="s">
        <v>914</v>
      </c>
      <c r="C36" s="139">
        <v>1261</v>
      </c>
      <c r="D36" s="136">
        <v>573</v>
      </c>
      <c r="E36" s="136">
        <v>23</v>
      </c>
      <c r="F36" s="136">
        <v>562</v>
      </c>
      <c r="G36" s="136">
        <v>575</v>
      </c>
      <c r="H36" s="136">
        <v>578</v>
      </c>
      <c r="I36" s="136">
        <v>572</v>
      </c>
      <c r="J36" s="136">
        <v>575</v>
      </c>
      <c r="K36" s="136">
        <v>574</v>
      </c>
      <c r="L36" s="136">
        <v>575</v>
      </c>
      <c r="M36" s="136">
        <v>575</v>
      </c>
      <c r="N36" s="136">
        <v>574</v>
      </c>
      <c r="O36" s="136">
        <v>575</v>
      </c>
      <c r="P36" s="203">
        <f t="shared" si="0"/>
        <v>6331</v>
      </c>
      <c r="Q36" s="203">
        <f t="shared" si="1"/>
        <v>527.58333333333337</v>
      </c>
      <c r="R36" s="203">
        <f t="shared" si="2"/>
        <v>41.838487972508595</v>
      </c>
    </row>
    <row r="37" spans="1:18" ht="12.75" customHeight="1" x14ac:dyDescent="0.2">
      <c r="A37" s="140">
        <v>22</v>
      </c>
      <c r="B37" s="136" t="s">
        <v>915</v>
      </c>
      <c r="C37" s="139">
        <f>954+353</f>
        <v>1307</v>
      </c>
      <c r="D37" s="136">
        <v>636</v>
      </c>
      <c r="E37" s="136">
        <v>0</v>
      </c>
      <c r="F37" s="136">
        <v>629</v>
      </c>
      <c r="G37" s="136">
        <v>659</v>
      </c>
      <c r="H37" s="136">
        <v>651</v>
      </c>
      <c r="I37" s="136">
        <v>643</v>
      </c>
      <c r="J37" s="136">
        <v>644</v>
      </c>
      <c r="K37" s="136">
        <v>628</v>
      </c>
      <c r="L37" s="136">
        <v>650</v>
      </c>
      <c r="M37" s="136">
        <v>644</v>
      </c>
      <c r="N37" s="136">
        <v>628</v>
      </c>
      <c r="O37" s="136">
        <v>650</v>
      </c>
      <c r="P37" s="203">
        <f t="shared" si="0"/>
        <v>7062</v>
      </c>
      <c r="Q37" s="203">
        <f t="shared" si="1"/>
        <v>588.5</v>
      </c>
      <c r="R37" s="203">
        <f t="shared" si="2"/>
        <v>45.026778882938025</v>
      </c>
    </row>
    <row r="38" spans="1:18" x14ac:dyDescent="0.2">
      <c r="A38" s="140">
        <v>23</v>
      </c>
      <c r="B38" s="136" t="s">
        <v>916</v>
      </c>
      <c r="C38" s="139">
        <v>849</v>
      </c>
      <c r="D38" s="136">
        <v>734</v>
      </c>
      <c r="E38" s="136">
        <v>11</v>
      </c>
      <c r="F38" s="136">
        <v>734</v>
      </c>
      <c r="G38" s="136">
        <v>734</v>
      </c>
      <c r="H38" s="136">
        <v>734</v>
      </c>
      <c r="I38" s="136">
        <v>718</v>
      </c>
      <c r="J38" s="136">
        <v>718</v>
      </c>
      <c r="K38" s="136">
        <v>718</v>
      </c>
      <c r="L38" s="136">
        <v>717</v>
      </c>
      <c r="M38" s="136">
        <v>718</v>
      </c>
      <c r="N38" s="136">
        <v>718</v>
      </c>
      <c r="O38" s="136">
        <v>717</v>
      </c>
      <c r="P38" s="203">
        <f t="shared" si="0"/>
        <v>7971</v>
      </c>
      <c r="Q38" s="203">
        <f t="shared" si="1"/>
        <v>664.25</v>
      </c>
      <c r="R38" s="203">
        <f t="shared" si="2"/>
        <v>78.239104829210831</v>
      </c>
    </row>
    <row r="39" spans="1:18" x14ac:dyDescent="0.2">
      <c r="A39" s="140">
        <v>24</v>
      </c>
      <c r="B39" s="136" t="s">
        <v>917</v>
      </c>
      <c r="C39" s="139">
        <v>802</v>
      </c>
      <c r="D39" s="136">
        <v>1417</v>
      </c>
      <c r="E39" s="136">
        <v>3</v>
      </c>
      <c r="F39" s="136">
        <v>1401</v>
      </c>
      <c r="G39" s="136">
        <v>1417</v>
      </c>
      <c r="H39" s="136">
        <v>1415</v>
      </c>
      <c r="I39" s="136">
        <v>1415</v>
      </c>
      <c r="J39" s="136">
        <v>1416</v>
      </c>
      <c r="K39" s="136">
        <v>1416</v>
      </c>
      <c r="L39" s="136">
        <v>1416</v>
      </c>
      <c r="M39" s="136">
        <v>1416</v>
      </c>
      <c r="N39" s="136">
        <v>1416</v>
      </c>
      <c r="O39" s="136">
        <v>1416</v>
      </c>
      <c r="P39" s="203">
        <f t="shared" si="0"/>
        <v>15564</v>
      </c>
      <c r="Q39" s="203">
        <f t="shared" si="1"/>
        <v>1297</v>
      </c>
      <c r="R39" s="203">
        <f t="shared" si="2"/>
        <v>161.72069825436409</v>
      </c>
    </row>
    <row r="40" spans="1:18" x14ac:dyDescent="0.2">
      <c r="A40" s="140">
        <v>25</v>
      </c>
      <c r="B40" s="136" t="s">
        <v>918</v>
      </c>
      <c r="C40" s="139">
        <f>1105+166</f>
        <v>1271</v>
      </c>
      <c r="D40" s="136">
        <v>799</v>
      </c>
      <c r="E40" s="136">
        <v>670</v>
      </c>
      <c r="F40" s="136">
        <v>801</v>
      </c>
      <c r="G40" s="136">
        <v>802</v>
      </c>
      <c r="H40" s="136">
        <v>802</v>
      </c>
      <c r="I40" s="136">
        <v>799</v>
      </c>
      <c r="J40" s="136">
        <v>806</v>
      </c>
      <c r="K40" s="136">
        <v>815</v>
      </c>
      <c r="L40" s="136">
        <v>813</v>
      </c>
      <c r="M40" s="136">
        <v>806</v>
      </c>
      <c r="N40" s="136">
        <v>815</v>
      </c>
      <c r="O40" s="136">
        <v>813</v>
      </c>
      <c r="P40" s="203">
        <f t="shared" si="0"/>
        <v>9541</v>
      </c>
      <c r="Q40" s="203">
        <f t="shared" si="1"/>
        <v>795.08333333333337</v>
      </c>
      <c r="R40" s="203">
        <f t="shared" si="2"/>
        <v>62.555730396013644</v>
      </c>
    </row>
    <row r="41" spans="1:18" x14ac:dyDescent="0.2">
      <c r="A41" s="140">
        <v>26</v>
      </c>
      <c r="B41" s="136" t="s">
        <v>919</v>
      </c>
      <c r="C41" s="139">
        <v>981</v>
      </c>
      <c r="D41" s="136">
        <v>314</v>
      </c>
      <c r="E41" s="136">
        <v>2</v>
      </c>
      <c r="F41" s="136">
        <v>311</v>
      </c>
      <c r="G41" s="136">
        <v>314</v>
      </c>
      <c r="H41" s="136">
        <v>314</v>
      </c>
      <c r="I41" s="136">
        <v>310</v>
      </c>
      <c r="J41" s="136">
        <v>310</v>
      </c>
      <c r="K41" s="136">
        <v>311</v>
      </c>
      <c r="L41" s="136">
        <v>311</v>
      </c>
      <c r="M41" s="136">
        <v>310</v>
      </c>
      <c r="N41" s="136">
        <v>311</v>
      </c>
      <c r="O41" s="136">
        <v>311</v>
      </c>
      <c r="P41" s="203">
        <f t="shared" si="0"/>
        <v>3429</v>
      </c>
      <c r="Q41" s="203">
        <f t="shared" si="1"/>
        <v>285.75</v>
      </c>
      <c r="R41" s="203">
        <f t="shared" si="2"/>
        <v>29.128440366972473</v>
      </c>
    </row>
    <row r="42" spans="1:18" x14ac:dyDescent="0.2">
      <c r="A42" s="140">
        <v>27</v>
      </c>
      <c r="B42" s="136" t="s">
        <v>920</v>
      </c>
      <c r="C42" s="139">
        <v>1255</v>
      </c>
      <c r="D42" s="136">
        <v>978</v>
      </c>
      <c r="E42" s="136">
        <v>169</v>
      </c>
      <c r="F42" s="136">
        <v>976</v>
      </c>
      <c r="G42" s="136">
        <v>977</v>
      </c>
      <c r="H42" s="136">
        <v>977</v>
      </c>
      <c r="I42" s="136">
        <v>977</v>
      </c>
      <c r="J42" s="136">
        <v>977</v>
      </c>
      <c r="K42" s="136">
        <v>975</v>
      </c>
      <c r="L42" s="136">
        <v>976</v>
      </c>
      <c r="M42" s="136">
        <v>977</v>
      </c>
      <c r="N42" s="136">
        <v>975</v>
      </c>
      <c r="O42" s="136">
        <v>976</v>
      </c>
      <c r="P42" s="203">
        <f t="shared" si="0"/>
        <v>10910</v>
      </c>
      <c r="Q42" s="203">
        <f t="shared" si="1"/>
        <v>909.16666666666663</v>
      </c>
      <c r="R42" s="203">
        <f t="shared" si="2"/>
        <v>72.443559096945549</v>
      </c>
    </row>
    <row r="43" spans="1:18" x14ac:dyDescent="0.2">
      <c r="A43" s="140">
        <v>28</v>
      </c>
      <c r="B43" s="136" t="s">
        <v>921</v>
      </c>
      <c r="C43" s="139">
        <v>246</v>
      </c>
      <c r="D43" s="136">
        <v>1260</v>
      </c>
      <c r="E43" s="136">
        <v>4</v>
      </c>
      <c r="F43" s="136">
        <v>1260</v>
      </c>
      <c r="G43" s="136">
        <v>1260</v>
      </c>
      <c r="H43" s="136">
        <v>1259</v>
      </c>
      <c r="I43" s="136">
        <v>1258</v>
      </c>
      <c r="J43" s="136">
        <v>1258</v>
      </c>
      <c r="K43" s="136">
        <v>1255</v>
      </c>
      <c r="L43" s="136">
        <v>1255</v>
      </c>
      <c r="M43" s="136">
        <v>1258</v>
      </c>
      <c r="N43" s="136">
        <v>1255</v>
      </c>
      <c r="O43" s="136">
        <v>1255</v>
      </c>
      <c r="P43" s="203">
        <f t="shared" si="0"/>
        <v>13837</v>
      </c>
      <c r="Q43" s="203">
        <f t="shared" si="1"/>
        <v>1153.0833333333333</v>
      </c>
      <c r="R43" s="203">
        <f t="shared" si="2"/>
        <v>468.73306233062328</v>
      </c>
    </row>
    <row r="44" spans="1:18" x14ac:dyDescent="0.2">
      <c r="A44" s="140">
        <v>29</v>
      </c>
      <c r="B44" s="136" t="s">
        <v>922</v>
      </c>
      <c r="C44" s="139">
        <v>1250</v>
      </c>
      <c r="D44" s="136">
        <v>1322</v>
      </c>
      <c r="E44" s="136">
        <v>2</v>
      </c>
      <c r="F44" s="136">
        <v>1299</v>
      </c>
      <c r="G44" s="136">
        <v>1321</v>
      </c>
      <c r="H44" s="136">
        <v>1319</v>
      </c>
      <c r="I44" s="136">
        <v>1313</v>
      </c>
      <c r="J44" s="136">
        <v>1309</v>
      </c>
      <c r="K44" s="136">
        <v>1297</v>
      </c>
      <c r="L44" s="136">
        <v>1291</v>
      </c>
      <c r="M44" s="136">
        <v>1309</v>
      </c>
      <c r="N44" s="136">
        <v>1297</v>
      </c>
      <c r="O44" s="136">
        <v>1291</v>
      </c>
      <c r="P44" s="203">
        <f t="shared" si="0"/>
        <v>14370</v>
      </c>
      <c r="Q44" s="203">
        <f t="shared" si="1"/>
        <v>1197.5</v>
      </c>
      <c r="R44" s="203">
        <f t="shared" si="2"/>
        <v>95.8</v>
      </c>
    </row>
    <row r="45" spans="1:18" x14ac:dyDescent="0.2">
      <c r="A45" s="140">
        <v>30</v>
      </c>
      <c r="B45" s="136" t="s">
        <v>923</v>
      </c>
      <c r="C45" s="139">
        <v>640</v>
      </c>
      <c r="D45" s="136">
        <v>899</v>
      </c>
      <c r="E45" s="136">
        <v>581</v>
      </c>
      <c r="F45" s="136">
        <v>898</v>
      </c>
      <c r="G45" s="136">
        <v>899</v>
      </c>
      <c r="H45" s="136">
        <v>899</v>
      </c>
      <c r="I45" s="136">
        <v>899</v>
      </c>
      <c r="J45" s="136">
        <v>899</v>
      </c>
      <c r="K45" s="136">
        <v>899</v>
      </c>
      <c r="L45" s="136">
        <v>899</v>
      </c>
      <c r="M45" s="136">
        <v>899</v>
      </c>
      <c r="N45" s="136">
        <v>899</v>
      </c>
      <c r="O45" s="136">
        <v>899</v>
      </c>
      <c r="P45" s="203">
        <f t="shared" si="0"/>
        <v>10469</v>
      </c>
      <c r="Q45" s="203">
        <f t="shared" si="1"/>
        <v>872.41666666666663</v>
      </c>
      <c r="R45" s="203">
        <f t="shared" si="2"/>
        <v>136.31510416666666</v>
      </c>
    </row>
    <row r="46" spans="1:18" x14ac:dyDescent="0.2">
      <c r="A46" s="140">
        <v>31</v>
      </c>
      <c r="B46" s="136" t="s">
        <v>924</v>
      </c>
      <c r="C46" s="139">
        <v>553</v>
      </c>
      <c r="D46" s="136">
        <v>799</v>
      </c>
      <c r="E46" s="136">
        <v>5</v>
      </c>
      <c r="F46" s="136">
        <v>803</v>
      </c>
      <c r="G46" s="136">
        <v>804</v>
      </c>
      <c r="H46" s="136">
        <v>804</v>
      </c>
      <c r="I46" s="136">
        <v>803</v>
      </c>
      <c r="J46" s="136">
        <v>803</v>
      </c>
      <c r="K46" s="136">
        <v>803</v>
      </c>
      <c r="L46" s="136">
        <v>803</v>
      </c>
      <c r="M46" s="136">
        <v>803</v>
      </c>
      <c r="N46" s="136">
        <v>803</v>
      </c>
      <c r="O46" s="136">
        <v>803</v>
      </c>
      <c r="P46" s="203">
        <f t="shared" si="0"/>
        <v>8836</v>
      </c>
      <c r="Q46" s="203">
        <f t="shared" si="1"/>
        <v>736.33333333333337</v>
      </c>
      <c r="R46" s="203">
        <f t="shared" si="2"/>
        <v>133.15250150693188</v>
      </c>
    </row>
    <row r="47" spans="1:18" x14ac:dyDescent="0.2">
      <c r="A47" s="140">
        <v>32</v>
      </c>
      <c r="B47" s="136" t="s">
        <v>925</v>
      </c>
      <c r="C47" s="139">
        <v>1211</v>
      </c>
      <c r="D47" s="136">
        <v>1201</v>
      </c>
      <c r="E47" s="136">
        <v>2</v>
      </c>
      <c r="F47" s="136">
        <v>1165</v>
      </c>
      <c r="G47" s="136">
        <v>1199</v>
      </c>
      <c r="H47" s="136">
        <v>1198</v>
      </c>
      <c r="I47" s="136">
        <v>1191</v>
      </c>
      <c r="J47" s="136">
        <v>1195</v>
      </c>
      <c r="K47" s="136">
        <v>1194</v>
      </c>
      <c r="L47" s="136">
        <v>1201</v>
      </c>
      <c r="M47" s="136">
        <v>1195</v>
      </c>
      <c r="N47" s="136">
        <v>1194</v>
      </c>
      <c r="O47" s="136">
        <v>1201</v>
      </c>
      <c r="P47" s="203">
        <f t="shared" si="0"/>
        <v>13136</v>
      </c>
      <c r="Q47" s="203">
        <f t="shared" si="1"/>
        <v>1094.6666666666667</v>
      </c>
      <c r="R47" s="203">
        <f t="shared" si="2"/>
        <v>90.393614093036064</v>
      </c>
    </row>
    <row r="48" spans="1:18" x14ac:dyDescent="0.2">
      <c r="A48" s="140">
        <v>33</v>
      </c>
      <c r="B48" s="136" t="s">
        <v>926</v>
      </c>
      <c r="C48" s="139">
        <v>587</v>
      </c>
      <c r="D48" s="136">
        <v>984</v>
      </c>
      <c r="E48" s="136">
        <v>8</v>
      </c>
      <c r="F48" s="136">
        <v>984</v>
      </c>
      <c r="G48" s="136">
        <v>983</v>
      </c>
      <c r="H48" s="136">
        <v>979</v>
      </c>
      <c r="I48" s="136">
        <v>979</v>
      </c>
      <c r="J48" s="136">
        <v>979</v>
      </c>
      <c r="K48" s="136">
        <v>979</v>
      </c>
      <c r="L48" s="136">
        <v>979</v>
      </c>
      <c r="M48" s="136">
        <v>979</v>
      </c>
      <c r="N48" s="136">
        <v>979</v>
      </c>
      <c r="O48" s="136">
        <v>979</v>
      </c>
      <c r="P48" s="203">
        <f t="shared" si="0"/>
        <v>10791</v>
      </c>
      <c r="Q48" s="203">
        <f t="shared" si="1"/>
        <v>899.25</v>
      </c>
      <c r="R48" s="203">
        <f t="shared" si="2"/>
        <v>153.19420783645657</v>
      </c>
    </row>
    <row r="49" spans="1:18" x14ac:dyDescent="0.2">
      <c r="A49" s="1018" t="s">
        <v>19</v>
      </c>
      <c r="B49" s="1019"/>
      <c r="C49" s="138">
        <f>SUM(C16:C48)</f>
        <v>32883</v>
      </c>
      <c r="D49" s="138">
        <f>SUM(D16:D48)</f>
        <v>32386</v>
      </c>
      <c r="E49" s="138">
        <f t="shared" ref="E49:O49" si="3">SUM(E16:E48)</f>
        <v>3568</v>
      </c>
      <c r="F49" s="138">
        <f t="shared" si="3"/>
        <v>31927</v>
      </c>
      <c r="G49" s="138">
        <f t="shared" si="3"/>
        <v>32663</v>
      </c>
      <c r="H49" s="138">
        <f t="shared" si="3"/>
        <v>32674</v>
      </c>
      <c r="I49" s="138">
        <f t="shared" si="3"/>
        <v>32606</v>
      </c>
      <c r="J49" s="138">
        <f t="shared" si="3"/>
        <v>32617</v>
      </c>
      <c r="K49" s="138">
        <f t="shared" si="3"/>
        <v>32573</v>
      </c>
      <c r="L49" s="138">
        <f t="shared" si="3"/>
        <v>32667</v>
      </c>
      <c r="M49" s="138">
        <f t="shared" si="3"/>
        <v>32617</v>
      </c>
      <c r="N49" s="138">
        <f t="shared" si="3"/>
        <v>32573</v>
      </c>
      <c r="O49" s="138">
        <f t="shared" si="3"/>
        <v>32667</v>
      </c>
      <c r="P49" s="203">
        <f t="shared" si="0"/>
        <v>361538</v>
      </c>
      <c r="Q49" s="203">
        <f t="shared" si="1"/>
        <v>30128.166666666668</v>
      </c>
      <c r="R49" s="203">
        <f t="shared" si="2"/>
        <v>91.62231750955408</v>
      </c>
    </row>
    <row r="52" spans="1:18" x14ac:dyDescent="0.2">
      <c r="G52" s="1037" t="s">
        <v>13</v>
      </c>
      <c r="H52" s="1037"/>
      <c r="I52" s="1037"/>
      <c r="J52" s="1037"/>
      <c r="K52" s="1037"/>
      <c r="L52" s="1037"/>
    </row>
    <row r="53" spans="1:18" x14ac:dyDescent="0.2">
      <c r="G53" s="1037" t="s">
        <v>14</v>
      </c>
      <c r="H53" s="1037"/>
      <c r="I53" s="1037"/>
      <c r="J53" s="1037"/>
      <c r="K53" s="1037"/>
      <c r="L53" s="1037"/>
    </row>
    <row r="54" spans="1:18" x14ac:dyDescent="0.2">
      <c r="G54" s="1037" t="s">
        <v>90</v>
      </c>
      <c r="H54" s="1037"/>
      <c r="I54" s="1037"/>
      <c r="J54" s="1037"/>
      <c r="K54" s="1037"/>
      <c r="L54" s="1037"/>
    </row>
    <row r="55" spans="1:18" x14ac:dyDescent="0.2">
      <c r="A55" s="203" t="s">
        <v>12</v>
      </c>
      <c r="G55" s="1055" t="s">
        <v>87</v>
      </c>
      <c r="H55" s="1055"/>
      <c r="I55" s="1055"/>
      <c r="J55" s="1055"/>
    </row>
  </sheetData>
  <mergeCells count="16">
    <mergeCell ref="A49:B49"/>
    <mergeCell ref="G52:L52"/>
    <mergeCell ref="G53:L53"/>
    <mergeCell ref="G54:L54"/>
    <mergeCell ref="G55:J55"/>
    <mergeCell ref="K1:L1"/>
    <mergeCell ref="G1:H1"/>
    <mergeCell ref="A3:L3"/>
    <mergeCell ref="A4:L4"/>
    <mergeCell ref="A13:A14"/>
    <mergeCell ref="B13:B14"/>
    <mergeCell ref="C13:C14"/>
    <mergeCell ref="C2:I2"/>
    <mergeCell ref="J12:L12"/>
    <mergeCell ref="A9:L9"/>
    <mergeCell ref="D13:O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50"/>
    <pageSetUpPr fitToPage="1"/>
  </sheetPr>
  <dimension ref="A1:O50"/>
  <sheetViews>
    <sheetView zoomScale="80" zoomScaleNormal="80" zoomScaleSheetLayoutView="80" workbookViewId="0">
      <selection activeCell="C15" sqref="C15:M39"/>
    </sheetView>
  </sheetViews>
  <sheetFormatPr defaultRowHeight="12.75" x14ac:dyDescent="0.2"/>
  <cols>
    <col min="2" max="2" width="20" bestFit="1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5" ht="18" x14ac:dyDescent="0.35">
      <c r="C1" s="928" t="s">
        <v>0</v>
      </c>
      <c r="D1" s="928"/>
      <c r="E1" s="928"/>
      <c r="F1" s="928"/>
      <c r="G1" s="928"/>
      <c r="H1" s="928"/>
      <c r="I1" s="928"/>
      <c r="J1" s="228"/>
      <c r="K1" s="228"/>
      <c r="L1" s="1100" t="s">
        <v>530</v>
      </c>
      <c r="M1" s="1100"/>
      <c r="N1" s="228"/>
      <c r="O1" s="228"/>
    </row>
    <row r="2" spans="1:15" ht="21" x14ac:dyDescent="0.35">
      <c r="B2" s="929" t="s">
        <v>745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229"/>
      <c r="N2" s="229"/>
      <c r="O2" s="229"/>
    </row>
    <row r="3" spans="1:15" ht="21" x14ac:dyDescent="0.35"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229"/>
      <c r="O3" s="229"/>
    </row>
    <row r="4" spans="1:15" ht="20.25" customHeight="1" x14ac:dyDescent="0.2">
      <c r="A4" s="1124" t="s">
        <v>529</v>
      </c>
      <c r="B4" s="1124"/>
      <c r="C4" s="1124"/>
      <c r="D4" s="1124"/>
      <c r="E4" s="1124"/>
      <c r="F4" s="1124"/>
      <c r="G4" s="1124"/>
      <c r="H4" s="1124"/>
      <c r="I4" s="1124"/>
      <c r="J4" s="1124"/>
      <c r="K4" s="1124"/>
      <c r="L4" s="1124"/>
      <c r="M4" s="1124"/>
    </row>
    <row r="5" spans="1:15" ht="20.25" customHeight="1" x14ac:dyDescent="0.2">
      <c r="A5" s="1126" t="s">
        <v>167</v>
      </c>
      <c r="B5" s="1126"/>
      <c r="C5" s="1126"/>
      <c r="D5" s="1126"/>
      <c r="E5" s="1126"/>
      <c r="F5" s="1126"/>
      <c r="G5" s="1126"/>
      <c r="H5" s="935" t="s">
        <v>1085</v>
      </c>
      <c r="I5" s="935"/>
      <c r="J5" s="935"/>
      <c r="K5" s="935"/>
      <c r="L5" s="935"/>
      <c r="M5" s="935"/>
    </row>
    <row r="6" spans="1:15" ht="15" customHeight="1" x14ac:dyDescent="0.2">
      <c r="A6" s="1026" t="s">
        <v>77</v>
      </c>
      <c r="B6" s="1026" t="s">
        <v>295</v>
      </c>
      <c r="C6" s="1127" t="s">
        <v>421</v>
      </c>
      <c r="D6" s="1128"/>
      <c r="E6" s="1128"/>
      <c r="F6" s="1128"/>
      <c r="G6" s="1129"/>
      <c r="H6" s="1020" t="s">
        <v>418</v>
      </c>
      <c r="I6" s="1020"/>
      <c r="J6" s="1020"/>
      <c r="K6" s="1020"/>
      <c r="L6" s="1020"/>
      <c r="M6" s="1026" t="s">
        <v>296</v>
      </c>
    </row>
    <row r="7" spans="1:15" ht="12.75" customHeight="1" x14ac:dyDescent="0.2">
      <c r="A7" s="1027"/>
      <c r="B7" s="1027"/>
      <c r="C7" s="1130"/>
      <c r="D7" s="1131"/>
      <c r="E7" s="1131"/>
      <c r="F7" s="1131"/>
      <c r="G7" s="1132"/>
      <c r="H7" s="1020"/>
      <c r="I7" s="1020"/>
      <c r="J7" s="1020"/>
      <c r="K7" s="1020"/>
      <c r="L7" s="1020"/>
      <c r="M7" s="1027"/>
    </row>
    <row r="8" spans="1:15" ht="5.25" customHeight="1" x14ac:dyDescent="0.2">
      <c r="A8" s="1027"/>
      <c r="B8" s="1027"/>
      <c r="C8" s="1130"/>
      <c r="D8" s="1131"/>
      <c r="E8" s="1131"/>
      <c r="F8" s="1131"/>
      <c r="G8" s="1132"/>
      <c r="H8" s="1020"/>
      <c r="I8" s="1020"/>
      <c r="J8" s="1020"/>
      <c r="K8" s="1020"/>
      <c r="L8" s="1020"/>
      <c r="M8" s="1027"/>
    </row>
    <row r="9" spans="1:15" ht="68.25" customHeight="1" x14ac:dyDescent="0.2">
      <c r="A9" s="1028"/>
      <c r="B9" s="1028"/>
      <c r="C9" s="234" t="s">
        <v>297</v>
      </c>
      <c r="D9" s="234" t="s">
        <v>298</v>
      </c>
      <c r="E9" s="234" t="s">
        <v>299</v>
      </c>
      <c r="F9" s="234" t="s">
        <v>300</v>
      </c>
      <c r="G9" s="260" t="s">
        <v>301</v>
      </c>
      <c r="H9" s="259" t="s">
        <v>417</v>
      </c>
      <c r="I9" s="259" t="s">
        <v>422</v>
      </c>
      <c r="J9" s="259" t="s">
        <v>419</v>
      </c>
      <c r="K9" s="259" t="s">
        <v>420</v>
      </c>
      <c r="L9" s="259" t="s">
        <v>50</v>
      </c>
      <c r="M9" s="1028"/>
    </row>
    <row r="10" spans="1:15" ht="15" x14ac:dyDescent="0.25">
      <c r="A10" s="235">
        <v>1</v>
      </c>
      <c r="B10" s="235">
        <v>2</v>
      </c>
      <c r="C10" s="235">
        <v>3</v>
      </c>
      <c r="D10" s="235">
        <v>4</v>
      </c>
      <c r="E10" s="235">
        <v>5</v>
      </c>
      <c r="F10" s="235">
        <v>6</v>
      </c>
      <c r="G10" s="235">
        <v>7</v>
      </c>
      <c r="H10" s="235">
        <v>8</v>
      </c>
      <c r="I10" s="235">
        <v>9</v>
      </c>
      <c r="J10" s="235">
        <v>10</v>
      </c>
      <c r="K10" s="235">
        <v>11</v>
      </c>
      <c r="L10" s="235">
        <v>12</v>
      </c>
      <c r="M10" s="235">
        <v>13</v>
      </c>
    </row>
    <row r="11" spans="1:15" ht="15" x14ac:dyDescent="0.25">
      <c r="A11" s="288">
        <v>1</v>
      </c>
      <c r="B11" s="139" t="s">
        <v>894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5" ht="15" x14ac:dyDescent="0.25">
      <c r="A12" s="288">
        <v>2</v>
      </c>
      <c r="B12" s="136" t="s">
        <v>895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5" ht="15" x14ac:dyDescent="0.25">
      <c r="A13" s="288">
        <v>3</v>
      </c>
      <c r="B13" s="139" t="s">
        <v>896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</row>
    <row r="14" spans="1:15" ht="15" x14ac:dyDescent="0.25">
      <c r="A14" s="288">
        <v>4</v>
      </c>
      <c r="B14" s="136" t="s">
        <v>897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5" ht="15" customHeight="1" x14ac:dyDescent="0.25">
      <c r="A15" s="288">
        <v>5</v>
      </c>
      <c r="B15" s="379" t="s">
        <v>898</v>
      </c>
      <c r="C15" s="1115" t="s">
        <v>948</v>
      </c>
      <c r="D15" s="1116"/>
      <c r="E15" s="1116"/>
      <c r="F15" s="1116"/>
      <c r="G15" s="1116"/>
      <c r="H15" s="1116"/>
      <c r="I15" s="1116"/>
      <c r="J15" s="1116"/>
      <c r="K15" s="1116"/>
      <c r="L15" s="1116"/>
      <c r="M15" s="1117"/>
    </row>
    <row r="16" spans="1:15" ht="15" customHeight="1" x14ac:dyDescent="0.25">
      <c r="A16" s="288">
        <v>6</v>
      </c>
      <c r="B16" s="379" t="s">
        <v>899</v>
      </c>
      <c r="C16" s="1118"/>
      <c r="D16" s="1119"/>
      <c r="E16" s="1119"/>
      <c r="F16" s="1119"/>
      <c r="G16" s="1119"/>
      <c r="H16" s="1119"/>
      <c r="I16" s="1119"/>
      <c r="J16" s="1119"/>
      <c r="K16" s="1119"/>
      <c r="L16" s="1119"/>
      <c r="M16" s="1120"/>
    </row>
    <row r="17" spans="1:13" ht="15" customHeight="1" x14ac:dyDescent="0.25">
      <c r="A17" s="288">
        <v>7</v>
      </c>
      <c r="B17" s="136" t="s">
        <v>900</v>
      </c>
      <c r="C17" s="1118"/>
      <c r="D17" s="1119"/>
      <c r="E17" s="1119"/>
      <c r="F17" s="1119"/>
      <c r="G17" s="1119"/>
      <c r="H17" s="1119"/>
      <c r="I17" s="1119"/>
      <c r="J17" s="1119"/>
      <c r="K17" s="1119"/>
      <c r="L17" s="1119"/>
      <c r="M17" s="1120"/>
    </row>
    <row r="18" spans="1:13" ht="15" customHeight="1" x14ac:dyDescent="0.25">
      <c r="A18" s="288">
        <v>8</v>
      </c>
      <c r="B18" s="136" t="s">
        <v>901</v>
      </c>
      <c r="C18" s="1118"/>
      <c r="D18" s="1119"/>
      <c r="E18" s="1119"/>
      <c r="F18" s="1119"/>
      <c r="G18" s="1119"/>
      <c r="H18" s="1119"/>
      <c r="I18" s="1119"/>
      <c r="J18" s="1119"/>
      <c r="K18" s="1119"/>
      <c r="L18" s="1119"/>
      <c r="M18" s="1120"/>
    </row>
    <row r="19" spans="1:13" ht="15" customHeight="1" x14ac:dyDescent="0.25">
      <c r="A19" s="288">
        <v>9</v>
      </c>
      <c r="B19" s="136" t="s">
        <v>902</v>
      </c>
      <c r="C19" s="1118"/>
      <c r="D19" s="1119"/>
      <c r="E19" s="1119"/>
      <c r="F19" s="1119"/>
      <c r="G19" s="1119"/>
      <c r="H19" s="1119"/>
      <c r="I19" s="1119"/>
      <c r="J19" s="1119"/>
      <c r="K19" s="1119"/>
      <c r="L19" s="1119"/>
      <c r="M19" s="1120"/>
    </row>
    <row r="20" spans="1:13" ht="15" customHeight="1" x14ac:dyDescent="0.25">
      <c r="A20" s="288">
        <v>10</v>
      </c>
      <c r="B20" s="136" t="s">
        <v>903</v>
      </c>
      <c r="C20" s="1118"/>
      <c r="D20" s="1119"/>
      <c r="E20" s="1119"/>
      <c r="F20" s="1119"/>
      <c r="G20" s="1119"/>
      <c r="H20" s="1119"/>
      <c r="I20" s="1119"/>
      <c r="J20" s="1119"/>
      <c r="K20" s="1119"/>
      <c r="L20" s="1119"/>
      <c r="M20" s="1120"/>
    </row>
    <row r="21" spans="1:13" ht="15" customHeight="1" x14ac:dyDescent="0.25">
      <c r="A21" s="288">
        <v>11</v>
      </c>
      <c r="B21" s="136" t="s">
        <v>904</v>
      </c>
      <c r="C21" s="1118"/>
      <c r="D21" s="1119"/>
      <c r="E21" s="1119"/>
      <c r="F21" s="1119"/>
      <c r="G21" s="1119"/>
      <c r="H21" s="1119"/>
      <c r="I21" s="1119"/>
      <c r="J21" s="1119"/>
      <c r="K21" s="1119"/>
      <c r="L21" s="1119"/>
      <c r="M21" s="1120"/>
    </row>
    <row r="22" spans="1:13" ht="15" customHeight="1" x14ac:dyDescent="0.25">
      <c r="A22" s="288">
        <v>12</v>
      </c>
      <c r="B22" s="136" t="s">
        <v>905</v>
      </c>
      <c r="C22" s="1118"/>
      <c r="D22" s="1119"/>
      <c r="E22" s="1119"/>
      <c r="F22" s="1119"/>
      <c r="G22" s="1119"/>
      <c r="H22" s="1119"/>
      <c r="I22" s="1119"/>
      <c r="J22" s="1119"/>
      <c r="K22" s="1119"/>
      <c r="L22" s="1119"/>
      <c r="M22" s="1120"/>
    </row>
    <row r="23" spans="1:13" ht="15" customHeight="1" x14ac:dyDescent="0.25">
      <c r="A23" s="288">
        <v>13</v>
      </c>
      <c r="B23" s="136" t="s">
        <v>906</v>
      </c>
      <c r="C23" s="1118"/>
      <c r="D23" s="1119"/>
      <c r="E23" s="1119"/>
      <c r="F23" s="1119"/>
      <c r="G23" s="1119"/>
      <c r="H23" s="1119"/>
      <c r="I23" s="1119"/>
      <c r="J23" s="1119"/>
      <c r="K23" s="1119"/>
      <c r="L23" s="1119"/>
      <c r="M23" s="1120"/>
    </row>
    <row r="24" spans="1:13" ht="15" customHeight="1" x14ac:dyDescent="0.25">
      <c r="A24" s="288">
        <v>14</v>
      </c>
      <c r="B24" s="136" t="s">
        <v>907</v>
      </c>
      <c r="C24" s="1118"/>
      <c r="D24" s="1119"/>
      <c r="E24" s="1119"/>
      <c r="F24" s="1119"/>
      <c r="G24" s="1119"/>
      <c r="H24" s="1119"/>
      <c r="I24" s="1119"/>
      <c r="J24" s="1119"/>
      <c r="K24" s="1119"/>
      <c r="L24" s="1119"/>
      <c r="M24" s="1120"/>
    </row>
    <row r="25" spans="1:13" ht="15" customHeight="1" x14ac:dyDescent="0.25">
      <c r="A25" s="288">
        <v>15</v>
      </c>
      <c r="B25" s="136" t="s">
        <v>908</v>
      </c>
      <c r="C25" s="1118"/>
      <c r="D25" s="1119"/>
      <c r="E25" s="1119"/>
      <c r="F25" s="1119"/>
      <c r="G25" s="1119"/>
      <c r="H25" s="1119"/>
      <c r="I25" s="1119"/>
      <c r="J25" s="1119"/>
      <c r="K25" s="1119"/>
      <c r="L25" s="1119"/>
      <c r="M25" s="1120"/>
    </row>
    <row r="26" spans="1:13" ht="15" customHeight="1" x14ac:dyDescent="0.25">
      <c r="A26" s="288">
        <v>16</v>
      </c>
      <c r="B26" s="136" t="s">
        <v>909</v>
      </c>
      <c r="C26" s="1118"/>
      <c r="D26" s="1119"/>
      <c r="E26" s="1119"/>
      <c r="F26" s="1119"/>
      <c r="G26" s="1119"/>
      <c r="H26" s="1119"/>
      <c r="I26" s="1119"/>
      <c r="J26" s="1119"/>
      <c r="K26" s="1119"/>
      <c r="L26" s="1119"/>
      <c r="M26" s="1120"/>
    </row>
    <row r="27" spans="1:13" ht="15" customHeight="1" x14ac:dyDescent="0.25">
      <c r="A27" s="288">
        <v>17</v>
      </c>
      <c r="B27" s="136" t="s">
        <v>910</v>
      </c>
      <c r="C27" s="1118"/>
      <c r="D27" s="1119"/>
      <c r="E27" s="1119"/>
      <c r="F27" s="1119"/>
      <c r="G27" s="1119"/>
      <c r="H27" s="1119"/>
      <c r="I27" s="1119"/>
      <c r="J27" s="1119"/>
      <c r="K27" s="1119"/>
      <c r="L27" s="1119"/>
      <c r="M27" s="1120"/>
    </row>
    <row r="28" spans="1:13" ht="15" customHeight="1" x14ac:dyDescent="0.25">
      <c r="A28" s="288">
        <v>18</v>
      </c>
      <c r="B28" s="136" t="s">
        <v>911</v>
      </c>
      <c r="C28" s="1118"/>
      <c r="D28" s="1119"/>
      <c r="E28" s="1119"/>
      <c r="F28" s="1119"/>
      <c r="G28" s="1119"/>
      <c r="H28" s="1119"/>
      <c r="I28" s="1119"/>
      <c r="J28" s="1119"/>
      <c r="K28" s="1119"/>
      <c r="L28" s="1119"/>
      <c r="M28" s="1120"/>
    </row>
    <row r="29" spans="1:13" ht="15" x14ac:dyDescent="0.25">
      <c r="A29" s="288">
        <v>19</v>
      </c>
      <c r="B29" s="136" t="s">
        <v>912</v>
      </c>
      <c r="C29" s="1118"/>
      <c r="D29" s="1119"/>
      <c r="E29" s="1119"/>
      <c r="F29" s="1119"/>
      <c r="G29" s="1119"/>
      <c r="H29" s="1119"/>
      <c r="I29" s="1119"/>
      <c r="J29" s="1119"/>
      <c r="K29" s="1119"/>
      <c r="L29" s="1119"/>
      <c r="M29" s="1120"/>
    </row>
    <row r="30" spans="1:13" ht="15" x14ac:dyDescent="0.25">
      <c r="A30" s="288">
        <v>20</v>
      </c>
      <c r="B30" s="136" t="s">
        <v>913</v>
      </c>
      <c r="C30" s="1118"/>
      <c r="D30" s="1119"/>
      <c r="E30" s="1119"/>
      <c r="F30" s="1119"/>
      <c r="G30" s="1119"/>
      <c r="H30" s="1119"/>
      <c r="I30" s="1119"/>
      <c r="J30" s="1119"/>
      <c r="K30" s="1119"/>
      <c r="L30" s="1119"/>
      <c r="M30" s="1120"/>
    </row>
    <row r="31" spans="1:13" ht="15" x14ac:dyDescent="0.25">
      <c r="A31" s="288">
        <v>21</v>
      </c>
      <c r="B31" s="136" t="s">
        <v>914</v>
      </c>
      <c r="C31" s="1118"/>
      <c r="D31" s="1119"/>
      <c r="E31" s="1119"/>
      <c r="F31" s="1119"/>
      <c r="G31" s="1119"/>
      <c r="H31" s="1119"/>
      <c r="I31" s="1119"/>
      <c r="J31" s="1119"/>
      <c r="K31" s="1119"/>
      <c r="L31" s="1119"/>
      <c r="M31" s="1120"/>
    </row>
    <row r="32" spans="1:13" ht="15" x14ac:dyDescent="0.25">
      <c r="A32" s="288">
        <v>22</v>
      </c>
      <c r="B32" s="136" t="s">
        <v>915</v>
      </c>
      <c r="C32" s="1118"/>
      <c r="D32" s="1119"/>
      <c r="E32" s="1119"/>
      <c r="F32" s="1119"/>
      <c r="G32" s="1119"/>
      <c r="H32" s="1119"/>
      <c r="I32" s="1119"/>
      <c r="J32" s="1119"/>
      <c r="K32" s="1119"/>
      <c r="L32" s="1119"/>
      <c r="M32" s="1120"/>
    </row>
    <row r="33" spans="1:13" ht="15" x14ac:dyDescent="0.25">
      <c r="A33" s="288">
        <v>23</v>
      </c>
      <c r="B33" s="136" t="s">
        <v>916</v>
      </c>
      <c r="C33" s="1118"/>
      <c r="D33" s="1119"/>
      <c r="E33" s="1119"/>
      <c r="F33" s="1119"/>
      <c r="G33" s="1119"/>
      <c r="H33" s="1119"/>
      <c r="I33" s="1119"/>
      <c r="J33" s="1119"/>
      <c r="K33" s="1119"/>
      <c r="L33" s="1119"/>
      <c r="M33" s="1120"/>
    </row>
    <row r="34" spans="1:13" ht="15" x14ac:dyDescent="0.25">
      <c r="A34" s="288">
        <v>24</v>
      </c>
      <c r="B34" s="136" t="s">
        <v>917</v>
      </c>
      <c r="C34" s="1118"/>
      <c r="D34" s="1119"/>
      <c r="E34" s="1119"/>
      <c r="F34" s="1119"/>
      <c r="G34" s="1119"/>
      <c r="H34" s="1119"/>
      <c r="I34" s="1119"/>
      <c r="J34" s="1119"/>
      <c r="K34" s="1119"/>
      <c r="L34" s="1119"/>
      <c r="M34" s="1120"/>
    </row>
    <row r="35" spans="1:13" ht="15" x14ac:dyDescent="0.25">
      <c r="A35" s="288">
        <v>25</v>
      </c>
      <c r="B35" s="136" t="s">
        <v>918</v>
      </c>
      <c r="C35" s="1118"/>
      <c r="D35" s="1119"/>
      <c r="E35" s="1119"/>
      <c r="F35" s="1119"/>
      <c r="G35" s="1119"/>
      <c r="H35" s="1119"/>
      <c r="I35" s="1119"/>
      <c r="J35" s="1119"/>
      <c r="K35" s="1119"/>
      <c r="L35" s="1119"/>
      <c r="M35" s="1120"/>
    </row>
    <row r="36" spans="1:13" ht="15" x14ac:dyDescent="0.25">
      <c r="A36" s="288">
        <v>26</v>
      </c>
      <c r="B36" s="136" t="s">
        <v>919</v>
      </c>
      <c r="C36" s="1118"/>
      <c r="D36" s="1119"/>
      <c r="E36" s="1119"/>
      <c r="F36" s="1119"/>
      <c r="G36" s="1119"/>
      <c r="H36" s="1119"/>
      <c r="I36" s="1119"/>
      <c r="J36" s="1119"/>
      <c r="K36" s="1119"/>
      <c r="L36" s="1119"/>
      <c r="M36" s="1120"/>
    </row>
    <row r="37" spans="1:13" ht="15" x14ac:dyDescent="0.25">
      <c r="A37" s="288">
        <v>27</v>
      </c>
      <c r="B37" s="136" t="s">
        <v>920</v>
      </c>
      <c r="C37" s="1118"/>
      <c r="D37" s="1119"/>
      <c r="E37" s="1119"/>
      <c r="F37" s="1119"/>
      <c r="G37" s="1119"/>
      <c r="H37" s="1119"/>
      <c r="I37" s="1119"/>
      <c r="J37" s="1119"/>
      <c r="K37" s="1119"/>
      <c r="L37" s="1119"/>
      <c r="M37" s="1120"/>
    </row>
    <row r="38" spans="1:13" ht="15" x14ac:dyDescent="0.25">
      <c r="A38" s="288">
        <v>28</v>
      </c>
      <c r="B38" s="136" t="s">
        <v>921</v>
      </c>
      <c r="C38" s="1118"/>
      <c r="D38" s="1119"/>
      <c r="E38" s="1119"/>
      <c r="F38" s="1119"/>
      <c r="G38" s="1119"/>
      <c r="H38" s="1119"/>
      <c r="I38" s="1119"/>
      <c r="J38" s="1119"/>
      <c r="K38" s="1119"/>
      <c r="L38" s="1119"/>
      <c r="M38" s="1120"/>
    </row>
    <row r="39" spans="1:13" ht="15" x14ac:dyDescent="0.25">
      <c r="A39" s="288">
        <v>29</v>
      </c>
      <c r="B39" s="136" t="s">
        <v>922</v>
      </c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3"/>
    </row>
    <row r="40" spans="1:13" ht="15" x14ac:dyDescent="0.25">
      <c r="A40" s="288">
        <v>30</v>
      </c>
      <c r="B40" s="136" t="s">
        <v>923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</row>
    <row r="41" spans="1:13" ht="15" x14ac:dyDescent="0.25">
      <c r="A41" s="288">
        <v>31</v>
      </c>
      <c r="B41" s="136" t="s">
        <v>924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spans="1:13" ht="15" x14ac:dyDescent="0.25">
      <c r="A42" s="288">
        <v>32</v>
      </c>
      <c r="B42" s="136" t="s">
        <v>925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</row>
    <row r="43" spans="1:13" ht="15" x14ac:dyDescent="0.25">
      <c r="A43" s="288">
        <v>33</v>
      </c>
      <c r="B43" s="136" t="s">
        <v>926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1:13" x14ac:dyDescent="0.2">
      <c r="A44" s="29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6.5" customHeight="1" x14ac:dyDescent="0.2">
      <c r="B45" s="237"/>
      <c r="C45" s="1125"/>
      <c r="D45" s="1125"/>
      <c r="E45" s="1125"/>
      <c r="F45" s="1125"/>
    </row>
    <row r="47" spans="1:13" x14ac:dyDescent="0.2">
      <c r="A47" s="203"/>
      <c r="B47" s="203"/>
      <c r="C47" s="203"/>
      <c r="D47" s="203"/>
      <c r="G47" s="1037" t="s">
        <v>13</v>
      </c>
      <c r="H47" s="1037"/>
      <c r="I47" s="204"/>
      <c r="J47" s="204"/>
      <c r="K47" s="204"/>
      <c r="L47" s="204"/>
    </row>
    <row r="48" spans="1:13" ht="15" customHeight="1" x14ac:dyDescent="0.2">
      <c r="A48" s="203"/>
      <c r="B48" s="203"/>
      <c r="C48" s="203"/>
      <c r="D48" s="203"/>
      <c r="G48" s="1037" t="s">
        <v>14</v>
      </c>
      <c r="H48" s="1037"/>
      <c r="I48" s="1037"/>
      <c r="J48" s="1037"/>
      <c r="K48" s="1037"/>
      <c r="L48" s="1037"/>
      <c r="M48" s="1037"/>
    </row>
    <row r="49" spans="1:13" ht="15" customHeight="1" x14ac:dyDescent="0.2">
      <c r="A49" s="203"/>
      <c r="B49" s="203"/>
      <c r="C49" s="203"/>
      <c r="D49" s="203"/>
      <c r="G49" s="1037" t="s">
        <v>90</v>
      </c>
      <c r="H49" s="1037"/>
      <c r="I49" s="1037"/>
      <c r="J49" s="1037"/>
      <c r="K49" s="1037"/>
      <c r="L49" s="1037"/>
      <c r="M49" s="1037"/>
    </row>
    <row r="50" spans="1:13" x14ac:dyDescent="0.2">
      <c r="A50" s="203" t="s">
        <v>12</v>
      </c>
      <c r="C50" s="203"/>
      <c r="D50" s="203"/>
      <c r="G50" s="1055" t="s">
        <v>87</v>
      </c>
      <c r="H50" s="1055"/>
      <c r="I50" s="205"/>
      <c r="J50" s="205"/>
      <c r="K50" s="205"/>
      <c r="L50" s="205"/>
    </row>
  </sheetData>
  <mergeCells count="17">
    <mergeCell ref="G50:H50"/>
    <mergeCell ref="C45:F45"/>
    <mergeCell ref="G47:H47"/>
    <mergeCell ref="H6:L8"/>
    <mergeCell ref="H5:M5"/>
    <mergeCell ref="A5:G5"/>
    <mergeCell ref="G48:M48"/>
    <mergeCell ref="G49:M49"/>
    <mergeCell ref="M6:M9"/>
    <mergeCell ref="A6:A9"/>
    <mergeCell ref="B6:B9"/>
    <mergeCell ref="C6:G8"/>
    <mergeCell ref="C15:M39"/>
    <mergeCell ref="B2:L2"/>
    <mergeCell ref="L1:M1"/>
    <mergeCell ref="C1:I1"/>
    <mergeCell ref="A4:M4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50"/>
    <pageSetUpPr fitToPage="1"/>
  </sheetPr>
  <dimension ref="A1:L46"/>
  <sheetViews>
    <sheetView topLeftCell="A22" zoomScaleSheetLayoutView="63" workbookViewId="0">
      <selection activeCell="C43" sqref="C43"/>
    </sheetView>
  </sheetViews>
  <sheetFormatPr defaultRowHeight="12.75" x14ac:dyDescent="0.2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928" t="s">
        <v>0</v>
      </c>
      <c r="B1" s="928"/>
      <c r="C1" s="928"/>
      <c r="D1" s="928"/>
      <c r="E1" s="928"/>
      <c r="F1" s="238" t="s">
        <v>532</v>
      </c>
      <c r="G1" s="228"/>
      <c r="H1" s="228"/>
      <c r="I1" s="228"/>
      <c r="J1" s="228"/>
      <c r="K1" s="228"/>
      <c r="L1" s="228"/>
    </row>
    <row r="2" spans="1:12" ht="21" x14ac:dyDescent="0.35">
      <c r="A2" s="929" t="s">
        <v>745</v>
      </c>
      <c r="B2" s="929"/>
      <c r="C2" s="929"/>
      <c r="D2" s="929"/>
      <c r="E2" s="929"/>
      <c r="F2" s="929"/>
      <c r="G2" s="229"/>
      <c r="H2" s="229"/>
      <c r="I2" s="229"/>
      <c r="J2" s="229"/>
      <c r="K2" s="229"/>
      <c r="L2" s="229"/>
    </row>
    <row r="3" spans="1:12" x14ac:dyDescent="0.2">
      <c r="A3" s="154"/>
      <c r="B3" s="154"/>
      <c r="C3" s="154"/>
      <c r="D3" s="154"/>
      <c r="E3" s="154"/>
      <c r="F3" s="154"/>
    </row>
    <row r="4" spans="1:12" ht="18.75" x14ac:dyDescent="0.2">
      <c r="A4" s="1133" t="s">
        <v>531</v>
      </c>
      <c r="B4" s="1133"/>
      <c r="C4" s="1133"/>
      <c r="D4" s="1133"/>
      <c r="E4" s="1133"/>
      <c r="F4" s="1133"/>
      <c r="G4" s="1133"/>
    </row>
    <row r="5" spans="1:12" ht="18.75" x14ac:dyDescent="0.3">
      <c r="A5" s="197" t="s">
        <v>1006</v>
      </c>
      <c r="B5" s="239"/>
      <c r="C5" s="239"/>
      <c r="D5" s="239"/>
      <c r="E5" s="239"/>
      <c r="F5" s="239"/>
      <c r="G5" s="239"/>
    </row>
    <row r="6" spans="1:12" ht="31.5" x14ac:dyDescent="0.25">
      <c r="A6" s="240"/>
      <c r="B6" s="241" t="s">
        <v>325</v>
      </c>
      <c r="C6" s="241" t="s">
        <v>326</v>
      </c>
      <c r="D6" s="241" t="s">
        <v>327</v>
      </c>
      <c r="E6" s="242"/>
      <c r="F6" s="242"/>
    </row>
    <row r="7" spans="1:12" ht="15" x14ac:dyDescent="0.25">
      <c r="A7" s="320" t="s">
        <v>328</v>
      </c>
      <c r="B7" s="436" t="s">
        <v>1022</v>
      </c>
      <c r="C7" s="436" t="s">
        <v>1022</v>
      </c>
      <c r="D7" s="436" t="s">
        <v>1022</v>
      </c>
      <c r="E7" s="242"/>
      <c r="F7" s="242"/>
    </row>
    <row r="8" spans="1:12" ht="13.5" customHeight="1" x14ac:dyDescent="0.25">
      <c r="A8" s="243" t="s">
        <v>329</v>
      </c>
      <c r="B8" s="436" t="s">
        <v>1022</v>
      </c>
      <c r="C8" s="436" t="s">
        <v>1022</v>
      </c>
      <c r="D8" s="436" t="s">
        <v>1022</v>
      </c>
      <c r="E8" s="242"/>
      <c r="F8" s="242"/>
    </row>
    <row r="9" spans="1:12" ht="13.5" customHeight="1" x14ac:dyDescent="0.25">
      <c r="A9" s="243" t="s">
        <v>330</v>
      </c>
      <c r="B9" s="436"/>
      <c r="C9" s="436"/>
      <c r="D9" s="436"/>
      <c r="E9" s="242"/>
      <c r="F9" s="242"/>
    </row>
    <row r="10" spans="1:12" ht="13.5" customHeight="1" x14ac:dyDescent="0.25">
      <c r="A10" s="244" t="s">
        <v>331</v>
      </c>
      <c r="B10" s="436" t="s">
        <v>1023</v>
      </c>
      <c r="C10" s="436" t="s">
        <v>1024</v>
      </c>
      <c r="D10" s="436" t="s">
        <v>1023</v>
      </c>
      <c r="E10" s="242"/>
      <c r="F10" s="242"/>
    </row>
    <row r="11" spans="1:12" ht="13.5" customHeight="1" x14ac:dyDescent="0.25">
      <c r="A11" s="244" t="s">
        <v>332</v>
      </c>
      <c r="B11" s="436" t="s">
        <v>1022</v>
      </c>
      <c r="C11" s="436" t="s">
        <v>1022</v>
      </c>
      <c r="D11" s="436" t="s">
        <v>1022</v>
      </c>
      <c r="E11" s="242"/>
      <c r="F11" s="242"/>
    </row>
    <row r="12" spans="1:12" ht="13.5" customHeight="1" x14ac:dyDescent="0.25">
      <c r="A12" s="244" t="s">
        <v>333</v>
      </c>
      <c r="B12" s="436" t="s">
        <v>1023</v>
      </c>
      <c r="C12" s="436" t="s">
        <v>1023</v>
      </c>
      <c r="D12" s="436" t="s">
        <v>1023</v>
      </c>
      <c r="E12" s="242"/>
      <c r="F12" s="242"/>
    </row>
    <row r="13" spans="1:12" ht="13.5" customHeight="1" x14ac:dyDescent="0.25">
      <c r="A13" s="244" t="s">
        <v>334</v>
      </c>
      <c r="B13" s="436" t="s">
        <v>1022</v>
      </c>
      <c r="C13" s="436" t="s">
        <v>1022</v>
      </c>
      <c r="D13" s="436" t="s">
        <v>1022</v>
      </c>
      <c r="E13" s="242"/>
      <c r="F13" s="242"/>
    </row>
    <row r="14" spans="1:12" ht="13.5" customHeight="1" x14ac:dyDescent="0.25">
      <c r="A14" s="244" t="s">
        <v>335</v>
      </c>
      <c r="B14" s="436" t="s">
        <v>1022</v>
      </c>
      <c r="C14" s="436" t="s">
        <v>1022</v>
      </c>
      <c r="D14" s="436" t="s">
        <v>1022</v>
      </c>
      <c r="E14" s="242"/>
      <c r="F14" s="242"/>
    </row>
    <row r="15" spans="1:12" ht="13.5" customHeight="1" x14ac:dyDescent="0.25">
      <c r="A15" s="244" t="s">
        <v>336</v>
      </c>
      <c r="B15" s="436" t="s">
        <v>1022</v>
      </c>
      <c r="C15" s="436" t="s">
        <v>1022</v>
      </c>
      <c r="D15" s="436" t="s">
        <v>1022</v>
      </c>
      <c r="E15" s="242"/>
      <c r="F15" s="242"/>
    </row>
    <row r="16" spans="1:12" ht="13.5" customHeight="1" x14ac:dyDescent="0.25">
      <c r="A16" s="244" t="s">
        <v>337</v>
      </c>
      <c r="B16" s="436" t="s">
        <v>1022</v>
      </c>
      <c r="C16" s="436" t="s">
        <v>1022</v>
      </c>
      <c r="D16" s="436" t="s">
        <v>1022</v>
      </c>
      <c r="E16" s="242"/>
      <c r="F16" s="242"/>
    </row>
    <row r="17" spans="1:7" ht="13.5" customHeight="1" x14ac:dyDescent="0.25">
      <c r="A17" s="244" t="s">
        <v>338</v>
      </c>
      <c r="B17" s="436" t="s">
        <v>1022</v>
      </c>
      <c r="C17" s="436" t="s">
        <v>1022</v>
      </c>
      <c r="D17" s="436" t="s">
        <v>1022</v>
      </c>
      <c r="E17" s="242"/>
      <c r="F17" s="242"/>
    </row>
    <row r="18" spans="1:7" ht="13.5" customHeight="1" x14ac:dyDescent="0.25">
      <c r="A18" s="245"/>
      <c r="B18" s="246"/>
      <c r="C18" s="246"/>
      <c r="D18" s="246"/>
      <c r="E18" s="242"/>
      <c r="F18" s="242"/>
    </row>
    <row r="19" spans="1:7" ht="13.5" customHeight="1" x14ac:dyDescent="0.2">
      <c r="A19" s="1134" t="s">
        <v>339</v>
      </c>
      <c r="B19" s="1134"/>
      <c r="C19" s="1134"/>
      <c r="D19" s="1134"/>
      <c r="E19" s="1134"/>
      <c r="F19" s="1134"/>
      <c r="G19" s="1134"/>
    </row>
    <row r="20" spans="1:7" ht="15" x14ac:dyDescent="0.25">
      <c r="A20" s="242"/>
      <c r="B20" s="242"/>
      <c r="C20" s="242"/>
      <c r="D20" s="242"/>
      <c r="E20" s="1135" t="s">
        <v>1089</v>
      </c>
      <c r="F20" s="1135"/>
      <c r="G20" s="107"/>
    </row>
    <row r="21" spans="1:7" ht="46.15" customHeight="1" x14ac:dyDescent="0.2">
      <c r="A21" s="232" t="s">
        <v>424</v>
      </c>
      <c r="B21" s="232" t="s">
        <v>3</v>
      </c>
      <c r="C21" s="247" t="s">
        <v>340</v>
      </c>
      <c r="D21" s="248" t="s">
        <v>341</v>
      </c>
      <c r="E21" s="295" t="s">
        <v>342</v>
      </c>
      <c r="F21" s="295" t="s">
        <v>343</v>
      </c>
      <c r="G21" s="12"/>
    </row>
    <row r="22" spans="1:7" ht="15" x14ac:dyDescent="0.25">
      <c r="A22" s="243" t="s">
        <v>344</v>
      </c>
      <c r="B22" s="243"/>
      <c r="C22" s="243"/>
      <c r="D22" s="249"/>
      <c r="E22" s="250"/>
      <c r="F22" s="250"/>
    </row>
    <row r="23" spans="1:7" ht="15" x14ac:dyDescent="0.25">
      <c r="A23" s="243" t="s">
        <v>345</v>
      </c>
      <c r="B23" s="243"/>
      <c r="C23" s="243"/>
      <c r="D23" s="249"/>
      <c r="E23" s="250"/>
      <c r="F23" s="250"/>
    </row>
    <row r="24" spans="1:7" ht="15" x14ac:dyDescent="0.25">
      <c r="A24" s="243" t="s">
        <v>346</v>
      </c>
      <c r="B24" s="243"/>
      <c r="C24" s="9"/>
      <c r="D24" s="249"/>
      <c r="E24" s="250"/>
      <c r="F24" s="250"/>
    </row>
    <row r="25" spans="1:7" ht="25.5" x14ac:dyDescent="0.25">
      <c r="A25" s="243" t="s">
        <v>347</v>
      </c>
      <c r="B25" s="243"/>
      <c r="C25" s="9"/>
      <c r="D25" s="249"/>
      <c r="E25" s="250"/>
      <c r="F25" s="250"/>
    </row>
    <row r="26" spans="1:7" ht="32.25" customHeight="1" x14ac:dyDescent="0.25">
      <c r="A26" s="243" t="s">
        <v>348</v>
      </c>
      <c r="B26" s="243"/>
      <c r="C26" s="9"/>
      <c r="D26" s="249"/>
      <c r="E26" s="250"/>
      <c r="F26" s="250"/>
    </row>
    <row r="27" spans="1:7" ht="15" x14ac:dyDescent="0.25">
      <c r="A27" s="243" t="s">
        <v>349</v>
      </c>
      <c r="B27" s="243"/>
      <c r="C27" s="9"/>
      <c r="D27" s="249"/>
      <c r="E27" s="250"/>
      <c r="F27" s="250"/>
    </row>
    <row r="28" spans="1:7" ht="15" x14ac:dyDescent="0.25">
      <c r="A28" s="243" t="s">
        <v>350</v>
      </c>
      <c r="B28" s="243"/>
      <c r="C28" s="9"/>
      <c r="D28" s="249"/>
      <c r="E28" s="250"/>
      <c r="F28" s="250"/>
    </row>
    <row r="29" spans="1:7" ht="15" x14ac:dyDescent="0.25">
      <c r="A29" s="243" t="s">
        <v>351</v>
      </c>
      <c r="B29" s="243"/>
      <c r="C29" s="243"/>
      <c r="D29" s="249"/>
      <c r="E29" s="250"/>
      <c r="F29" s="250"/>
    </row>
    <row r="30" spans="1:7" ht="15" x14ac:dyDescent="0.25">
      <c r="A30" s="243" t="s">
        <v>352</v>
      </c>
      <c r="B30" s="243"/>
      <c r="C30" s="243"/>
      <c r="D30" s="249"/>
      <c r="E30" s="250"/>
      <c r="F30" s="250"/>
    </row>
    <row r="31" spans="1:7" ht="15" x14ac:dyDescent="0.25">
      <c r="A31" s="243" t="s">
        <v>353</v>
      </c>
      <c r="B31" s="243"/>
      <c r="C31" s="243"/>
      <c r="D31" s="249"/>
      <c r="E31" s="250"/>
      <c r="F31" s="250"/>
    </row>
    <row r="32" spans="1:7" ht="15" x14ac:dyDescent="0.25">
      <c r="A32" s="243" t="s">
        <v>354</v>
      </c>
      <c r="B32" s="243"/>
      <c r="C32" s="243"/>
      <c r="D32" s="249"/>
      <c r="E32" s="250"/>
      <c r="F32" s="250"/>
    </row>
    <row r="33" spans="1:7" x14ac:dyDescent="0.2">
      <c r="A33" s="243" t="s">
        <v>355</v>
      </c>
      <c r="B33" s="437" t="s">
        <v>1090</v>
      </c>
      <c r="C33" s="437">
        <v>1</v>
      </c>
      <c r="D33" s="438">
        <v>43605</v>
      </c>
      <c r="E33" s="439" t="s">
        <v>1025</v>
      </c>
      <c r="F33" s="581" t="s">
        <v>1110</v>
      </c>
    </row>
    <row r="34" spans="1:7" ht="15" x14ac:dyDescent="0.25">
      <c r="A34" s="243" t="s">
        <v>356</v>
      </c>
      <c r="B34" s="243"/>
      <c r="C34" s="243"/>
      <c r="D34" s="249"/>
      <c r="E34" s="250"/>
      <c r="F34" s="250"/>
    </row>
    <row r="35" spans="1:7" ht="15" x14ac:dyDescent="0.25">
      <c r="A35" s="243" t="s">
        <v>357</v>
      </c>
      <c r="B35" s="243"/>
      <c r="C35" s="243"/>
      <c r="D35" s="249"/>
      <c r="E35" s="250"/>
      <c r="F35" s="250"/>
    </row>
    <row r="36" spans="1:7" ht="15" x14ac:dyDescent="0.25">
      <c r="A36" s="243" t="s">
        <v>358</v>
      </c>
      <c r="B36" s="243"/>
      <c r="C36" s="243"/>
      <c r="D36" s="249"/>
      <c r="E36" s="250"/>
      <c r="F36" s="250"/>
    </row>
    <row r="37" spans="1:7" ht="15" x14ac:dyDescent="0.25">
      <c r="A37" s="243" t="s">
        <v>359</v>
      </c>
      <c r="B37" s="243"/>
      <c r="C37" s="243"/>
      <c r="D37" s="249"/>
      <c r="E37" s="250"/>
      <c r="F37" s="250"/>
    </row>
    <row r="38" spans="1:7" x14ac:dyDescent="0.2">
      <c r="A38" s="243" t="s">
        <v>50</v>
      </c>
      <c r="B38" s="440" t="s">
        <v>1026</v>
      </c>
      <c r="C38" s="437">
        <v>1</v>
      </c>
      <c r="D38" s="441">
        <v>43591</v>
      </c>
      <c r="E38" s="439" t="s">
        <v>1025</v>
      </c>
      <c r="F38" s="581" t="s">
        <v>1110</v>
      </c>
    </row>
    <row r="39" spans="1:7" ht="15" x14ac:dyDescent="0.25">
      <c r="A39" s="251" t="s">
        <v>19</v>
      </c>
      <c r="B39" s="243"/>
      <c r="C39" s="437">
        <f>SUM(C18:C38)</f>
        <v>2</v>
      </c>
      <c r="D39" s="249"/>
      <c r="E39" s="250"/>
      <c r="F39" s="250"/>
    </row>
    <row r="43" spans="1:7" ht="15" customHeight="1" x14ac:dyDescent="0.2">
      <c r="A43" s="203"/>
      <c r="B43" s="203"/>
      <c r="C43" s="203"/>
      <c r="D43" s="1037" t="s">
        <v>13</v>
      </c>
      <c r="E43" s="1037"/>
      <c r="F43" s="218"/>
      <c r="G43" s="204"/>
    </row>
    <row r="44" spans="1:7" ht="15" customHeight="1" x14ac:dyDescent="0.2">
      <c r="A44" s="203"/>
      <c r="B44" s="203"/>
      <c r="C44" s="203"/>
      <c r="D44" s="1037" t="s">
        <v>14</v>
      </c>
      <c r="E44" s="1037"/>
      <c r="F44" s="204"/>
      <c r="G44" s="204"/>
    </row>
    <row r="45" spans="1:7" ht="15" customHeight="1" x14ac:dyDescent="0.2">
      <c r="A45" s="203"/>
      <c r="B45" s="203"/>
      <c r="C45" s="203"/>
      <c r="D45" s="1037" t="s">
        <v>90</v>
      </c>
      <c r="E45" s="1037"/>
      <c r="F45" s="204"/>
      <c r="G45" s="204"/>
    </row>
    <row r="46" spans="1:7" x14ac:dyDescent="0.2">
      <c r="A46" s="203" t="s">
        <v>12</v>
      </c>
      <c r="C46" s="203"/>
      <c r="D46" s="205" t="s">
        <v>87</v>
      </c>
      <c r="E46" s="205"/>
      <c r="F46" s="205"/>
      <c r="G46" s="208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2:H13"/>
  <sheetViews>
    <sheetView zoomScaleSheetLayoutView="90" workbookViewId="0">
      <selection activeCell="F20" sqref="F20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1136" t="s">
        <v>750</v>
      </c>
      <c r="C4" s="1136"/>
      <c r="D4" s="1136"/>
      <c r="E4" s="1136"/>
      <c r="F4" s="1136"/>
      <c r="G4" s="1136"/>
      <c r="H4" s="1136"/>
    </row>
    <row r="5" spans="2:8" ht="12.75" customHeight="1" x14ac:dyDescent="0.2">
      <c r="B5" s="1136"/>
      <c r="C5" s="1136"/>
      <c r="D5" s="1136"/>
      <c r="E5" s="1136"/>
      <c r="F5" s="1136"/>
      <c r="G5" s="1136"/>
      <c r="H5" s="1136"/>
    </row>
    <row r="6" spans="2:8" ht="12.75" customHeight="1" x14ac:dyDescent="0.2">
      <c r="B6" s="1136"/>
      <c r="C6" s="1136"/>
      <c r="D6" s="1136"/>
      <c r="E6" s="1136"/>
      <c r="F6" s="1136"/>
      <c r="G6" s="1136"/>
      <c r="H6" s="1136"/>
    </row>
    <row r="7" spans="2:8" ht="12.75" customHeight="1" x14ac:dyDescent="0.2">
      <c r="B7" s="1136"/>
      <c r="C7" s="1136"/>
      <c r="D7" s="1136"/>
      <c r="E7" s="1136"/>
      <c r="F7" s="1136"/>
      <c r="G7" s="1136"/>
      <c r="H7" s="1136"/>
    </row>
    <row r="8" spans="2:8" ht="12.75" customHeight="1" x14ac:dyDescent="0.2">
      <c r="B8" s="1136"/>
      <c r="C8" s="1136"/>
      <c r="D8" s="1136"/>
      <c r="E8" s="1136"/>
      <c r="F8" s="1136"/>
      <c r="G8" s="1136"/>
      <c r="H8" s="1136"/>
    </row>
    <row r="9" spans="2:8" ht="12.75" customHeight="1" x14ac:dyDescent="0.2">
      <c r="B9" s="1136"/>
      <c r="C9" s="1136"/>
      <c r="D9" s="1136"/>
      <c r="E9" s="1136"/>
      <c r="F9" s="1136"/>
      <c r="G9" s="1136"/>
      <c r="H9" s="1136"/>
    </row>
    <row r="10" spans="2:8" ht="12.75" customHeight="1" x14ac:dyDescent="0.2">
      <c r="B10" s="1136"/>
      <c r="C10" s="1136"/>
      <c r="D10" s="1136"/>
      <c r="E10" s="1136"/>
      <c r="F10" s="1136"/>
      <c r="G10" s="1136"/>
      <c r="H10" s="1136"/>
    </row>
    <row r="11" spans="2:8" ht="12.75" customHeight="1" x14ac:dyDescent="0.2">
      <c r="B11" s="1136"/>
      <c r="C11" s="1136"/>
      <c r="D11" s="1136"/>
      <c r="E11" s="1136"/>
      <c r="F11" s="1136"/>
      <c r="G11" s="1136"/>
      <c r="H11" s="1136"/>
    </row>
    <row r="12" spans="2:8" ht="12.75" customHeight="1" x14ac:dyDescent="0.2">
      <c r="B12" s="1136"/>
      <c r="C12" s="1136"/>
      <c r="D12" s="1136"/>
      <c r="E12" s="1136"/>
      <c r="F12" s="1136"/>
      <c r="G12" s="1136"/>
      <c r="H12" s="1136"/>
    </row>
    <row r="13" spans="2:8" ht="12.75" customHeight="1" x14ac:dyDescent="0.2">
      <c r="B13" s="1136"/>
      <c r="C13" s="1136"/>
      <c r="D13" s="1136"/>
      <c r="E13" s="1136"/>
      <c r="F13" s="1136"/>
      <c r="G13" s="1136"/>
      <c r="H13" s="113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A1:T31"/>
  <sheetViews>
    <sheetView zoomScale="90" zoomScaleNormal="90" zoomScaleSheetLayoutView="100" workbookViewId="0">
      <selection activeCell="Q19" sqref="Q19"/>
    </sheetView>
  </sheetViews>
  <sheetFormatPr defaultRowHeight="14.25" x14ac:dyDescent="0.2"/>
  <cols>
    <col min="1" max="1" width="4.7109375" style="46" customWidth="1"/>
    <col min="2" max="2" width="16.85546875" style="46" customWidth="1"/>
    <col min="3" max="3" width="11.7109375" style="46" customWidth="1"/>
    <col min="4" max="4" width="12" style="46" customWidth="1"/>
    <col min="5" max="5" width="12.140625" style="46" customWidth="1"/>
    <col min="6" max="6" width="17.42578125" style="46" customWidth="1"/>
    <col min="7" max="7" width="12.42578125" style="46" customWidth="1"/>
    <col min="8" max="8" width="16" style="46" customWidth="1"/>
    <col min="9" max="9" width="12.7109375" style="46" customWidth="1"/>
    <col min="10" max="10" width="15" style="46" customWidth="1"/>
    <col min="11" max="11" width="16" style="46" customWidth="1"/>
    <col min="12" max="12" width="11.85546875" style="46" customWidth="1"/>
    <col min="13" max="16384" width="9.140625" style="46"/>
  </cols>
  <sheetData>
    <row r="1" spans="1:20" ht="15" customHeight="1" x14ac:dyDescent="0.25">
      <c r="C1" s="796"/>
      <c r="D1" s="796"/>
      <c r="E1" s="796"/>
      <c r="F1" s="796"/>
      <c r="G1" s="796"/>
      <c r="H1" s="796"/>
      <c r="I1" s="157"/>
      <c r="J1" s="988" t="s">
        <v>533</v>
      </c>
      <c r="K1" s="988"/>
    </row>
    <row r="2" spans="1:20" s="51" customFormat="1" ht="19.5" customHeight="1" x14ac:dyDescent="0.2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</row>
    <row r="3" spans="1:20" s="51" customFormat="1" ht="19.5" customHeight="1" x14ac:dyDescent="0.2">
      <c r="A3" s="1137" t="s">
        <v>745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</row>
    <row r="4" spans="1:20" s="51" customFormat="1" ht="14.2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0" s="51" customFormat="1" ht="18" customHeight="1" x14ac:dyDescent="0.2">
      <c r="A5" s="1054" t="s">
        <v>751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</row>
    <row r="6" spans="1:20" ht="15.75" x14ac:dyDescent="0.25">
      <c r="A6" s="863" t="s">
        <v>166</v>
      </c>
      <c r="B6" s="863"/>
      <c r="C6" s="103"/>
      <c r="D6" s="103"/>
      <c r="E6" s="103"/>
      <c r="F6" s="103"/>
      <c r="G6" s="103"/>
      <c r="H6" s="103"/>
      <c r="I6" s="103"/>
      <c r="J6" s="103"/>
      <c r="K6" s="103"/>
    </row>
    <row r="7" spans="1:20" ht="29.25" customHeight="1" x14ac:dyDescent="0.2">
      <c r="A7" s="1142" t="s">
        <v>77</v>
      </c>
      <c r="B7" s="1142" t="s">
        <v>78</v>
      </c>
      <c r="C7" s="1142" t="s">
        <v>79</v>
      </c>
      <c r="D7" s="1142" t="s">
        <v>160</v>
      </c>
      <c r="E7" s="1142"/>
      <c r="F7" s="1142"/>
      <c r="G7" s="1142"/>
      <c r="H7" s="1142"/>
      <c r="I7" s="1143" t="s">
        <v>243</v>
      </c>
      <c r="J7" s="1142" t="s">
        <v>80</v>
      </c>
      <c r="K7" s="1142" t="s">
        <v>479</v>
      </c>
      <c r="L7" s="1139" t="s">
        <v>81</v>
      </c>
      <c r="S7" s="50"/>
      <c r="T7" s="50"/>
    </row>
    <row r="8" spans="1:20" ht="33.75" customHeight="1" x14ac:dyDescent="0.2">
      <c r="A8" s="1142"/>
      <c r="B8" s="1142"/>
      <c r="C8" s="1142"/>
      <c r="D8" s="1142" t="s">
        <v>82</v>
      </c>
      <c r="E8" s="1142" t="s">
        <v>83</v>
      </c>
      <c r="F8" s="1142"/>
      <c r="G8" s="1142"/>
      <c r="H8" s="47" t="s">
        <v>84</v>
      </c>
      <c r="I8" s="1144"/>
      <c r="J8" s="1142"/>
      <c r="K8" s="1142"/>
      <c r="L8" s="1139"/>
    </row>
    <row r="9" spans="1:20" ht="30" x14ac:dyDescent="0.2">
      <c r="A9" s="1142"/>
      <c r="B9" s="1142"/>
      <c r="C9" s="1142"/>
      <c r="D9" s="1142"/>
      <c r="E9" s="47" t="s">
        <v>85</v>
      </c>
      <c r="F9" s="47" t="s">
        <v>86</v>
      </c>
      <c r="G9" s="47" t="s">
        <v>19</v>
      </c>
      <c r="H9" s="47"/>
      <c r="I9" s="1145"/>
      <c r="J9" s="1142"/>
      <c r="K9" s="1142"/>
      <c r="L9" s="1139"/>
    </row>
    <row r="10" spans="1:20" s="144" customFormat="1" ht="17.100000000000001" customHeight="1" x14ac:dyDescent="0.2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</row>
    <row r="11" spans="1:20" ht="17.100000000000001" customHeight="1" x14ac:dyDescent="0.2">
      <c r="A11" s="53">
        <v>1</v>
      </c>
      <c r="B11" s="54" t="s">
        <v>833</v>
      </c>
      <c r="C11" s="48">
        <v>30</v>
      </c>
      <c r="D11" s="582">
        <v>0</v>
      </c>
      <c r="E11" s="582">
        <v>4</v>
      </c>
      <c r="F11" s="582">
        <v>5</v>
      </c>
      <c r="G11" s="582">
        <f>SUM(E11:F11)</f>
        <v>9</v>
      </c>
      <c r="H11" s="582">
        <f>D11+G11</f>
        <v>9</v>
      </c>
      <c r="I11" s="582">
        <f>C11-H11</f>
        <v>21</v>
      </c>
      <c r="J11" s="582">
        <f>C11-H11</f>
        <v>21</v>
      </c>
      <c r="K11" s="582"/>
      <c r="L11" s="582"/>
    </row>
    <row r="12" spans="1:20" ht="17.100000000000001" customHeight="1" x14ac:dyDescent="0.2">
      <c r="A12" s="53">
        <v>2</v>
      </c>
      <c r="B12" s="54" t="s">
        <v>834</v>
      </c>
      <c r="C12" s="48">
        <v>31</v>
      </c>
      <c r="D12" s="582">
        <v>29</v>
      </c>
      <c r="E12" s="582">
        <v>0</v>
      </c>
      <c r="F12" s="582"/>
      <c r="G12" s="582">
        <f t="shared" ref="G12:G22" si="0">SUM(E12:F12)</f>
        <v>0</v>
      </c>
      <c r="H12" s="582">
        <f t="shared" ref="H12:H22" si="1">D12+G12</f>
        <v>29</v>
      </c>
      <c r="I12" s="582">
        <v>2</v>
      </c>
      <c r="J12" s="582">
        <f t="shared" ref="J12:J22" si="2">C12-H12</f>
        <v>2</v>
      </c>
      <c r="K12" s="582"/>
      <c r="L12" s="582"/>
    </row>
    <row r="13" spans="1:20" ht="17.100000000000001" customHeight="1" x14ac:dyDescent="0.2">
      <c r="A13" s="53">
        <v>3</v>
      </c>
      <c r="B13" s="54" t="s">
        <v>835</v>
      </c>
      <c r="C13" s="48">
        <v>30</v>
      </c>
      <c r="D13" s="582">
        <v>7</v>
      </c>
      <c r="E13" s="582">
        <v>3</v>
      </c>
      <c r="F13" s="582"/>
      <c r="G13" s="582">
        <v>3</v>
      </c>
      <c r="H13" s="582">
        <f t="shared" si="1"/>
        <v>10</v>
      </c>
      <c r="I13" s="582">
        <v>20</v>
      </c>
      <c r="J13" s="582">
        <f t="shared" si="2"/>
        <v>20</v>
      </c>
      <c r="K13" s="582"/>
      <c r="L13" s="582"/>
    </row>
    <row r="14" spans="1:20" ht="17.100000000000001" customHeight="1" x14ac:dyDescent="0.2">
      <c r="A14" s="53">
        <v>4</v>
      </c>
      <c r="B14" s="54" t="s">
        <v>836</v>
      </c>
      <c r="C14" s="48">
        <v>31</v>
      </c>
      <c r="D14" s="582">
        <v>0</v>
      </c>
      <c r="E14" s="582">
        <v>4</v>
      </c>
      <c r="F14" s="582"/>
      <c r="G14" s="582">
        <f t="shared" si="0"/>
        <v>4</v>
      </c>
      <c r="H14" s="582">
        <f t="shared" si="1"/>
        <v>4</v>
      </c>
      <c r="I14" s="582">
        <f t="shared" ref="I14:I22" si="3">C14-H14</f>
        <v>27</v>
      </c>
      <c r="J14" s="582">
        <f t="shared" si="2"/>
        <v>27</v>
      </c>
      <c r="K14" s="582"/>
      <c r="L14" s="582"/>
    </row>
    <row r="15" spans="1:20" ht="17.100000000000001" customHeight="1" x14ac:dyDescent="0.2">
      <c r="A15" s="53">
        <v>5</v>
      </c>
      <c r="B15" s="54" t="s">
        <v>837</v>
      </c>
      <c r="C15" s="48">
        <v>31</v>
      </c>
      <c r="D15" s="582">
        <v>0</v>
      </c>
      <c r="E15" s="582">
        <v>5</v>
      </c>
      <c r="F15" s="582">
        <v>5</v>
      </c>
      <c r="G15" s="582">
        <f t="shared" si="0"/>
        <v>10</v>
      </c>
      <c r="H15" s="582">
        <f t="shared" si="1"/>
        <v>10</v>
      </c>
      <c r="I15" s="582">
        <f t="shared" si="3"/>
        <v>21</v>
      </c>
      <c r="J15" s="582">
        <f t="shared" si="2"/>
        <v>21</v>
      </c>
      <c r="K15" s="582"/>
      <c r="L15" s="582"/>
    </row>
    <row r="16" spans="1:20" s="52" customFormat="1" ht="17.100000000000001" customHeight="1" x14ac:dyDescent="0.2">
      <c r="A16" s="53">
        <v>6</v>
      </c>
      <c r="B16" s="54" t="s">
        <v>838</v>
      </c>
      <c r="C16" s="53">
        <v>30</v>
      </c>
      <c r="D16" s="583">
        <v>0</v>
      </c>
      <c r="E16" s="583">
        <v>4</v>
      </c>
      <c r="F16" s="583"/>
      <c r="G16" s="582">
        <f t="shared" si="0"/>
        <v>4</v>
      </c>
      <c r="H16" s="582">
        <f t="shared" si="1"/>
        <v>4</v>
      </c>
      <c r="I16" s="582">
        <f t="shared" si="3"/>
        <v>26</v>
      </c>
      <c r="J16" s="582">
        <f t="shared" si="2"/>
        <v>26</v>
      </c>
      <c r="K16" s="583"/>
      <c r="L16" s="583"/>
    </row>
    <row r="17" spans="1:12" s="52" customFormat="1" ht="17.100000000000001" customHeight="1" x14ac:dyDescent="0.2">
      <c r="A17" s="53">
        <v>7</v>
      </c>
      <c r="B17" s="54" t="s">
        <v>839</v>
      </c>
      <c r="C17" s="53">
        <v>31</v>
      </c>
      <c r="D17" s="583">
        <v>0</v>
      </c>
      <c r="E17" s="583">
        <v>4</v>
      </c>
      <c r="F17" s="583">
        <v>3</v>
      </c>
      <c r="G17" s="582">
        <f t="shared" si="0"/>
        <v>7</v>
      </c>
      <c r="H17" s="582">
        <f t="shared" si="1"/>
        <v>7</v>
      </c>
      <c r="I17" s="582">
        <f t="shared" si="3"/>
        <v>24</v>
      </c>
      <c r="J17" s="582">
        <f t="shared" si="2"/>
        <v>24</v>
      </c>
      <c r="K17" s="583"/>
      <c r="L17" s="583"/>
    </row>
    <row r="18" spans="1:12" s="52" customFormat="1" ht="17.100000000000001" customHeight="1" x14ac:dyDescent="0.2">
      <c r="A18" s="53">
        <v>8</v>
      </c>
      <c r="B18" s="54" t="s">
        <v>840</v>
      </c>
      <c r="C18" s="53">
        <v>30</v>
      </c>
      <c r="D18" s="583">
        <v>22</v>
      </c>
      <c r="E18" s="583">
        <v>2</v>
      </c>
      <c r="F18" s="583"/>
      <c r="G18" s="582">
        <f t="shared" si="0"/>
        <v>2</v>
      </c>
      <c r="H18" s="582">
        <f t="shared" si="1"/>
        <v>24</v>
      </c>
      <c r="I18" s="582">
        <v>6</v>
      </c>
      <c r="J18" s="582">
        <f t="shared" si="2"/>
        <v>6</v>
      </c>
      <c r="K18" s="583"/>
      <c r="L18" s="583"/>
    </row>
    <row r="19" spans="1:12" s="52" customFormat="1" ht="17.100000000000001" customHeight="1" x14ac:dyDescent="0.2">
      <c r="A19" s="53">
        <v>9</v>
      </c>
      <c r="B19" s="54" t="s">
        <v>841</v>
      </c>
      <c r="C19" s="53">
        <v>31</v>
      </c>
      <c r="D19" s="583">
        <v>0</v>
      </c>
      <c r="E19" s="583">
        <v>4</v>
      </c>
      <c r="F19" s="583">
        <v>1</v>
      </c>
      <c r="G19" s="582">
        <f t="shared" si="0"/>
        <v>5</v>
      </c>
      <c r="H19" s="582">
        <f t="shared" si="1"/>
        <v>5</v>
      </c>
      <c r="I19" s="582">
        <f t="shared" si="3"/>
        <v>26</v>
      </c>
      <c r="J19" s="582">
        <f t="shared" si="2"/>
        <v>26</v>
      </c>
      <c r="K19" s="583"/>
      <c r="L19" s="583"/>
    </row>
    <row r="20" spans="1:12" s="52" customFormat="1" ht="17.100000000000001" customHeight="1" x14ac:dyDescent="0.2">
      <c r="A20" s="53">
        <v>10</v>
      </c>
      <c r="B20" s="54" t="s">
        <v>842</v>
      </c>
      <c r="C20" s="53">
        <v>31</v>
      </c>
      <c r="D20" s="583">
        <v>0</v>
      </c>
      <c r="E20" s="583">
        <v>5</v>
      </c>
      <c r="F20" s="583">
        <v>2</v>
      </c>
      <c r="G20" s="582">
        <f t="shared" si="0"/>
        <v>7</v>
      </c>
      <c r="H20" s="582">
        <f t="shared" si="1"/>
        <v>7</v>
      </c>
      <c r="I20" s="582">
        <f t="shared" si="3"/>
        <v>24</v>
      </c>
      <c r="J20" s="582">
        <f t="shared" si="2"/>
        <v>24</v>
      </c>
      <c r="K20" s="583"/>
      <c r="L20" s="583"/>
    </row>
    <row r="21" spans="1:12" s="52" customFormat="1" ht="17.100000000000001" customHeight="1" x14ac:dyDescent="0.2">
      <c r="A21" s="53">
        <v>11</v>
      </c>
      <c r="B21" s="54" t="s">
        <v>843</v>
      </c>
      <c r="C21" s="53">
        <v>28</v>
      </c>
      <c r="D21" s="583">
        <v>0</v>
      </c>
      <c r="E21" s="583">
        <v>4</v>
      </c>
      <c r="F21" s="583"/>
      <c r="G21" s="582">
        <f t="shared" si="0"/>
        <v>4</v>
      </c>
      <c r="H21" s="582">
        <f t="shared" si="1"/>
        <v>4</v>
      </c>
      <c r="I21" s="582">
        <f t="shared" si="3"/>
        <v>24</v>
      </c>
      <c r="J21" s="582">
        <f t="shared" si="2"/>
        <v>24</v>
      </c>
      <c r="K21" s="583"/>
      <c r="L21" s="583"/>
    </row>
    <row r="22" spans="1:12" s="52" customFormat="1" ht="17.100000000000001" customHeight="1" x14ac:dyDescent="0.2">
      <c r="A22" s="53">
        <v>12</v>
      </c>
      <c r="B22" s="54" t="s">
        <v>844</v>
      </c>
      <c r="C22" s="53">
        <v>31</v>
      </c>
      <c r="D22" s="583">
        <v>0</v>
      </c>
      <c r="E22" s="583">
        <v>4</v>
      </c>
      <c r="F22" s="583">
        <v>1</v>
      </c>
      <c r="G22" s="582">
        <f t="shared" si="0"/>
        <v>5</v>
      </c>
      <c r="H22" s="582">
        <f t="shared" si="1"/>
        <v>5</v>
      </c>
      <c r="I22" s="582">
        <f t="shared" si="3"/>
        <v>26</v>
      </c>
      <c r="J22" s="582">
        <f t="shared" si="2"/>
        <v>26</v>
      </c>
      <c r="K22" s="583"/>
      <c r="L22" s="583"/>
    </row>
    <row r="23" spans="1:12" s="52" customFormat="1" ht="17.100000000000001" customHeight="1" x14ac:dyDescent="0.2">
      <c r="A23" s="54"/>
      <c r="B23" s="55" t="s">
        <v>19</v>
      </c>
      <c r="C23" s="53">
        <f>SUM(C11:C22)</f>
        <v>365</v>
      </c>
      <c r="D23" s="584">
        <f>SUM(D11:D22)</f>
        <v>58</v>
      </c>
      <c r="E23" s="584">
        <f t="shared" ref="E23:J23" si="4">SUM(E11:E22)</f>
        <v>43</v>
      </c>
      <c r="F23" s="584">
        <f t="shared" si="4"/>
        <v>17</v>
      </c>
      <c r="G23" s="584">
        <f t="shared" si="4"/>
        <v>60</v>
      </c>
      <c r="H23" s="584">
        <f t="shared" si="4"/>
        <v>118</v>
      </c>
      <c r="I23" s="584">
        <f t="shared" si="4"/>
        <v>247</v>
      </c>
      <c r="J23" s="584">
        <f t="shared" si="4"/>
        <v>247</v>
      </c>
      <c r="K23" s="584"/>
      <c r="L23" s="584"/>
    </row>
    <row r="24" spans="1:12" s="52" customFormat="1" ht="11.25" customHeight="1" x14ac:dyDescent="0.2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6"/>
    </row>
    <row r="25" spans="1:12" ht="15" x14ac:dyDescent="0.25">
      <c r="A25" s="49" t="s">
        <v>111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2" ht="1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2" ht="1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2" ht="15" x14ac:dyDescent="0.25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1140" t="s">
        <v>13</v>
      </c>
      <c r="K28" s="1140"/>
    </row>
    <row r="29" spans="1:12" ht="15" x14ac:dyDescent="0.2">
      <c r="A29" s="1141" t="s">
        <v>14</v>
      </c>
      <c r="B29" s="1141"/>
      <c r="C29" s="1141"/>
      <c r="D29" s="1141"/>
      <c r="E29" s="1141"/>
      <c r="F29" s="1141"/>
      <c r="G29" s="1141"/>
      <c r="H29" s="1141"/>
      <c r="I29" s="1141"/>
      <c r="J29" s="1141"/>
      <c r="K29" s="1141"/>
    </row>
    <row r="30" spans="1:12" ht="15" x14ac:dyDescent="0.2">
      <c r="A30" s="1141" t="s">
        <v>20</v>
      </c>
      <c r="B30" s="1141"/>
      <c r="C30" s="1141"/>
      <c r="D30" s="1141"/>
      <c r="E30" s="1141"/>
      <c r="F30" s="1141"/>
      <c r="G30" s="1141"/>
      <c r="H30" s="1141"/>
      <c r="I30" s="1141"/>
      <c r="J30" s="1141"/>
      <c r="K30" s="1141"/>
    </row>
    <row r="31" spans="1:12" ht="15" x14ac:dyDescent="0.25">
      <c r="A31" s="49"/>
      <c r="B31" s="49"/>
      <c r="C31" s="49"/>
      <c r="D31" s="49"/>
      <c r="E31" s="49"/>
      <c r="F31" s="49"/>
      <c r="G31" s="49"/>
      <c r="I31" s="49" t="s">
        <v>87</v>
      </c>
      <c r="J31" s="49"/>
      <c r="K31" s="49"/>
    </row>
  </sheetData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50"/>
    <pageSetUpPr fitToPage="1"/>
  </sheetPr>
  <dimension ref="A1:S32"/>
  <sheetViews>
    <sheetView zoomScaleSheetLayoutView="100" workbookViewId="0">
      <selection activeCell="O21" sqref="O21"/>
    </sheetView>
  </sheetViews>
  <sheetFormatPr defaultRowHeight="14.25" x14ac:dyDescent="0.2"/>
  <cols>
    <col min="1" max="1" width="4.7109375" style="46" customWidth="1"/>
    <col min="2" max="2" width="14.7109375" style="46" customWidth="1"/>
    <col min="3" max="3" width="11.7109375" style="46" customWidth="1"/>
    <col min="4" max="4" width="12" style="46" customWidth="1"/>
    <col min="5" max="5" width="11.85546875" style="46" customWidth="1"/>
    <col min="6" max="6" width="18.85546875" style="46" customWidth="1"/>
    <col min="7" max="7" width="10.140625" style="46" customWidth="1"/>
    <col min="8" max="8" width="14.7109375" style="46" customWidth="1"/>
    <col min="9" max="9" width="15.28515625" style="46" customWidth="1"/>
    <col min="10" max="10" width="14.7109375" style="46" customWidth="1"/>
    <col min="11" max="11" width="11.85546875" style="46" customWidth="1"/>
    <col min="12" max="16384" width="9.140625" style="46"/>
  </cols>
  <sheetData>
    <row r="1" spans="1:19" ht="15" customHeight="1" x14ac:dyDescent="0.25">
      <c r="C1" s="796"/>
      <c r="D1" s="796"/>
      <c r="E1" s="796"/>
      <c r="F1" s="796"/>
      <c r="G1" s="796"/>
      <c r="H1" s="796"/>
      <c r="I1" s="157"/>
      <c r="J1" s="39" t="s">
        <v>534</v>
      </c>
    </row>
    <row r="2" spans="1:19" s="51" customFormat="1" ht="19.5" customHeight="1" x14ac:dyDescent="0.2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</row>
    <row r="3" spans="1:19" s="51" customFormat="1" ht="19.5" customHeight="1" x14ac:dyDescent="0.2">
      <c r="A3" s="1137" t="s">
        <v>745</v>
      </c>
      <c r="B3" s="1137"/>
      <c r="C3" s="1137"/>
      <c r="D3" s="1137"/>
      <c r="E3" s="1137"/>
      <c r="F3" s="1137"/>
      <c r="G3" s="1137"/>
      <c r="H3" s="1137"/>
      <c r="I3" s="1137"/>
      <c r="J3" s="1137"/>
    </row>
    <row r="4" spans="1:19" s="51" customFormat="1" ht="14.2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9" s="51" customFormat="1" ht="18" customHeight="1" x14ac:dyDescent="0.2">
      <c r="A5" s="1054" t="s">
        <v>752</v>
      </c>
      <c r="B5" s="1054"/>
      <c r="C5" s="1054"/>
      <c r="D5" s="1054"/>
      <c r="E5" s="1054"/>
      <c r="F5" s="1054"/>
      <c r="G5" s="1054"/>
      <c r="H5" s="1054"/>
      <c r="I5" s="1054"/>
      <c r="J5" s="1054"/>
    </row>
    <row r="6" spans="1:19" ht="15.75" x14ac:dyDescent="0.25">
      <c r="A6" s="863" t="s">
        <v>166</v>
      </c>
      <c r="B6" s="863"/>
      <c r="C6" s="127"/>
      <c r="D6" s="127"/>
      <c r="E6" s="127"/>
      <c r="F6" s="127"/>
      <c r="G6" s="127"/>
      <c r="H6" s="127"/>
      <c r="I6" s="155"/>
      <c r="J6" s="155"/>
    </row>
    <row r="7" spans="1:19" ht="29.25" customHeight="1" x14ac:dyDescent="0.2">
      <c r="A7" s="1142" t="s">
        <v>77</v>
      </c>
      <c r="B7" s="1142" t="s">
        <v>78</v>
      </c>
      <c r="C7" s="1142" t="s">
        <v>79</v>
      </c>
      <c r="D7" s="1142" t="s">
        <v>161</v>
      </c>
      <c r="E7" s="1142"/>
      <c r="F7" s="1142"/>
      <c r="G7" s="1142"/>
      <c r="H7" s="1142"/>
      <c r="I7" s="1143" t="s">
        <v>243</v>
      </c>
      <c r="J7" s="1142" t="s">
        <v>80</v>
      </c>
      <c r="K7" s="1142" t="s">
        <v>231</v>
      </c>
    </row>
    <row r="8" spans="1:19" ht="34.15" customHeight="1" x14ac:dyDescent="0.2">
      <c r="A8" s="1142"/>
      <c r="B8" s="1142"/>
      <c r="C8" s="1142"/>
      <c r="D8" s="1142" t="s">
        <v>82</v>
      </c>
      <c r="E8" s="1142" t="s">
        <v>83</v>
      </c>
      <c r="F8" s="1142"/>
      <c r="G8" s="1142"/>
      <c r="H8" s="1143" t="s">
        <v>84</v>
      </c>
      <c r="I8" s="1144"/>
      <c r="J8" s="1142"/>
      <c r="K8" s="1142"/>
      <c r="R8" s="50"/>
      <c r="S8" s="50"/>
    </row>
    <row r="9" spans="1:19" ht="33.75" customHeight="1" x14ac:dyDescent="0.2">
      <c r="A9" s="1142"/>
      <c r="B9" s="1142"/>
      <c r="C9" s="1142"/>
      <c r="D9" s="1142"/>
      <c r="E9" s="47" t="s">
        <v>85</v>
      </c>
      <c r="F9" s="47" t="s">
        <v>86</v>
      </c>
      <c r="G9" s="47" t="s">
        <v>19</v>
      </c>
      <c r="H9" s="1145"/>
      <c r="I9" s="1145"/>
      <c r="J9" s="1142"/>
      <c r="K9" s="1142"/>
    </row>
    <row r="10" spans="1:19" s="52" customFormat="1" ht="17.100000000000001" customHeight="1" x14ac:dyDescent="0.2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9" ht="17.100000000000001" customHeight="1" x14ac:dyDescent="0.2">
      <c r="A11" s="53">
        <v>1</v>
      </c>
      <c r="B11" s="54" t="s">
        <v>833</v>
      </c>
      <c r="C11" s="48">
        <v>30</v>
      </c>
      <c r="D11" s="582">
        <v>0</v>
      </c>
      <c r="E11" s="582">
        <v>4</v>
      </c>
      <c r="F11" s="582">
        <v>5</v>
      </c>
      <c r="G11" s="582">
        <f>SUM(E11:F11)</f>
        <v>9</v>
      </c>
      <c r="H11" s="582">
        <f>D11+G11</f>
        <v>9</v>
      </c>
      <c r="I11" s="582">
        <f>C11-H11</f>
        <v>21</v>
      </c>
      <c r="J11" s="582">
        <f>C11-H11</f>
        <v>21</v>
      </c>
      <c r="K11" s="582"/>
      <c r="L11" s="582"/>
    </row>
    <row r="12" spans="1:19" ht="17.100000000000001" customHeight="1" x14ac:dyDescent="0.2">
      <c r="A12" s="53">
        <v>2</v>
      </c>
      <c r="B12" s="54" t="s">
        <v>834</v>
      </c>
      <c r="C12" s="48">
        <v>31</v>
      </c>
      <c r="D12" s="582">
        <v>29</v>
      </c>
      <c r="E12" s="582">
        <v>0</v>
      </c>
      <c r="F12" s="582"/>
      <c r="G12" s="582">
        <f t="shared" ref="G12:G22" si="0">SUM(E12:F12)</f>
        <v>0</v>
      </c>
      <c r="H12" s="582">
        <f t="shared" ref="H12:H22" si="1">D12+G12</f>
        <v>29</v>
      </c>
      <c r="I12" s="582">
        <v>2</v>
      </c>
      <c r="J12" s="582">
        <f t="shared" ref="J12:J22" si="2">C12-H12</f>
        <v>2</v>
      </c>
      <c r="K12" s="582"/>
      <c r="L12" s="582"/>
    </row>
    <row r="13" spans="1:19" ht="17.100000000000001" customHeight="1" x14ac:dyDescent="0.2">
      <c r="A13" s="53">
        <v>3</v>
      </c>
      <c r="B13" s="54" t="s">
        <v>835</v>
      </c>
      <c r="C13" s="48">
        <v>30</v>
      </c>
      <c r="D13" s="582">
        <v>7</v>
      </c>
      <c r="E13" s="582">
        <v>3</v>
      </c>
      <c r="F13" s="582"/>
      <c r="G13" s="582">
        <v>3</v>
      </c>
      <c r="H13" s="582">
        <f t="shared" si="1"/>
        <v>10</v>
      </c>
      <c r="I13" s="582">
        <v>20</v>
      </c>
      <c r="J13" s="582">
        <f t="shared" si="2"/>
        <v>20</v>
      </c>
      <c r="K13" s="582"/>
      <c r="L13" s="582"/>
    </row>
    <row r="14" spans="1:19" ht="17.100000000000001" customHeight="1" x14ac:dyDescent="0.2">
      <c r="A14" s="53">
        <v>4</v>
      </c>
      <c r="B14" s="54" t="s">
        <v>836</v>
      </c>
      <c r="C14" s="48">
        <v>31</v>
      </c>
      <c r="D14" s="582">
        <v>0</v>
      </c>
      <c r="E14" s="582">
        <v>4</v>
      </c>
      <c r="F14" s="582"/>
      <c r="G14" s="582">
        <f t="shared" si="0"/>
        <v>4</v>
      </c>
      <c r="H14" s="582">
        <f t="shared" si="1"/>
        <v>4</v>
      </c>
      <c r="I14" s="582">
        <f t="shared" ref="I14:I22" si="3">C14-H14</f>
        <v>27</v>
      </c>
      <c r="J14" s="582">
        <f t="shared" si="2"/>
        <v>27</v>
      </c>
      <c r="K14" s="582"/>
      <c r="L14" s="582"/>
    </row>
    <row r="15" spans="1:19" ht="17.100000000000001" customHeight="1" x14ac:dyDescent="0.2">
      <c r="A15" s="53">
        <v>5</v>
      </c>
      <c r="B15" s="54" t="s">
        <v>837</v>
      </c>
      <c r="C15" s="48">
        <v>31</v>
      </c>
      <c r="D15" s="582">
        <v>0</v>
      </c>
      <c r="E15" s="582">
        <v>5</v>
      </c>
      <c r="F15" s="582">
        <v>5</v>
      </c>
      <c r="G15" s="582">
        <f t="shared" si="0"/>
        <v>10</v>
      </c>
      <c r="H15" s="582">
        <f t="shared" si="1"/>
        <v>10</v>
      </c>
      <c r="I15" s="582">
        <f t="shared" si="3"/>
        <v>21</v>
      </c>
      <c r="J15" s="582">
        <f t="shared" si="2"/>
        <v>21</v>
      </c>
      <c r="K15" s="582"/>
      <c r="L15" s="582"/>
    </row>
    <row r="16" spans="1:19" s="52" customFormat="1" ht="17.100000000000001" customHeight="1" x14ac:dyDescent="0.2">
      <c r="A16" s="53">
        <v>6</v>
      </c>
      <c r="B16" s="54" t="s">
        <v>838</v>
      </c>
      <c r="C16" s="53">
        <v>30</v>
      </c>
      <c r="D16" s="583">
        <v>0</v>
      </c>
      <c r="E16" s="583">
        <v>4</v>
      </c>
      <c r="F16" s="583"/>
      <c r="G16" s="582">
        <f t="shared" si="0"/>
        <v>4</v>
      </c>
      <c r="H16" s="582">
        <f t="shared" si="1"/>
        <v>4</v>
      </c>
      <c r="I16" s="582">
        <f t="shared" si="3"/>
        <v>26</v>
      </c>
      <c r="J16" s="582">
        <f t="shared" si="2"/>
        <v>26</v>
      </c>
      <c r="K16" s="583"/>
      <c r="L16" s="583"/>
    </row>
    <row r="17" spans="1:12" s="52" customFormat="1" ht="17.100000000000001" customHeight="1" x14ac:dyDescent="0.2">
      <c r="A17" s="53">
        <v>7</v>
      </c>
      <c r="B17" s="54" t="s">
        <v>839</v>
      </c>
      <c r="C17" s="53">
        <v>31</v>
      </c>
      <c r="D17" s="583">
        <v>0</v>
      </c>
      <c r="E17" s="583">
        <v>4</v>
      </c>
      <c r="F17" s="583">
        <v>3</v>
      </c>
      <c r="G17" s="582">
        <f t="shared" si="0"/>
        <v>7</v>
      </c>
      <c r="H17" s="582">
        <f t="shared" si="1"/>
        <v>7</v>
      </c>
      <c r="I17" s="582">
        <f t="shared" si="3"/>
        <v>24</v>
      </c>
      <c r="J17" s="582">
        <f t="shared" si="2"/>
        <v>24</v>
      </c>
      <c r="K17" s="583"/>
      <c r="L17" s="583"/>
    </row>
    <row r="18" spans="1:12" s="52" customFormat="1" ht="17.100000000000001" customHeight="1" x14ac:dyDescent="0.2">
      <c r="A18" s="53">
        <v>8</v>
      </c>
      <c r="B18" s="54" t="s">
        <v>840</v>
      </c>
      <c r="C18" s="53">
        <v>30</v>
      </c>
      <c r="D18" s="583">
        <v>22</v>
      </c>
      <c r="E18" s="583">
        <v>2</v>
      </c>
      <c r="F18" s="583"/>
      <c r="G18" s="582">
        <f t="shared" si="0"/>
        <v>2</v>
      </c>
      <c r="H18" s="582">
        <f t="shared" si="1"/>
        <v>24</v>
      </c>
      <c r="I18" s="582">
        <v>6</v>
      </c>
      <c r="J18" s="582">
        <f t="shared" si="2"/>
        <v>6</v>
      </c>
      <c r="K18" s="583"/>
      <c r="L18" s="583"/>
    </row>
    <row r="19" spans="1:12" s="52" customFormat="1" ht="17.100000000000001" customHeight="1" x14ac:dyDescent="0.2">
      <c r="A19" s="53">
        <v>9</v>
      </c>
      <c r="B19" s="54" t="s">
        <v>841</v>
      </c>
      <c r="C19" s="53">
        <v>31</v>
      </c>
      <c r="D19" s="583">
        <v>0</v>
      </c>
      <c r="E19" s="583">
        <v>4</v>
      </c>
      <c r="F19" s="583">
        <v>1</v>
      </c>
      <c r="G19" s="582">
        <f t="shared" si="0"/>
        <v>5</v>
      </c>
      <c r="H19" s="582">
        <f t="shared" si="1"/>
        <v>5</v>
      </c>
      <c r="I19" s="582">
        <f t="shared" si="3"/>
        <v>26</v>
      </c>
      <c r="J19" s="582">
        <f t="shared" si="2"/>
        <v>26</v>
      </c>
      <c r="K19" s="583"/>
      <c r="L19" s="583"/>
    </row>
    <row r="20" spans="1:12" s="52" customFormat="1" ht="17.100000000000001" customHeight="1" x14ac:dyDescent="0.2">
      <c r="A20" s="53">
        <v>10</v>
      </c>
      <c r="B20" s="54" t="s">
        <v>842</v>
      </c>
      <c r="C20" s="53">
        <v>31</v>
      </c>
      <c r="D20" s="583">
        <v>0</v>
      </c>
      <c r="E20" s="583">
        <v>5</v>
      </c>
      <c r="F20" s="583">
        <v>2</v>
      </c>
      <c r="G20" s="582">
        <f t="shared" si="0"/>
        <v>7</v>
      </c>
      <c r="H20" s="582">
        <f t="shared" si="1"/>
        <v>7</v>
      </c>
      <c r="I20" s="582">
        <f t="shared" si="3"/>
        <v>24</v>
      </c>
      <c r="J20" s="582">
        <f t="shared" si="2"/>
        <v>24</v>
      </c>
      <c r="K20" s="583"/>
      <c r="L20" s="583"/>
    </row>
    <row r="21" spans="1:12" s="52" customFormat="1" ht="17.100000000000001" customHeight="1" x14ac:dyDescent="0.2">
      <c r="A21" s="53">
        <v>11</v>
      </c>
      <c r="B21" s="54" t="s">
        <v>843</v>
      </c>
      <c r="C21" s="53">
        <v>28</v>
      </c>
      <c r="D21" s="583">
        <v>0</v>
      </c>
      <c r="E21" s="583">
        <v>4</v>
      </c>
      <c r="F21" s="583"/>
      <c r="G21" s="582">
        <f t="shared" si="0"/>
        <v>4</v>
      </c>
      <c r="H21" s="582">
        <f t="shared" si="1"/>
        <v>4</v>
      </c>
      <c r="I21" s="582">
        <f t="shared" si="3"/>
        <v>24</v>
      </c>
      <c r="J21" s="582">
        <f t="shared" si="2"/>
        <v>24</v>
      </c>
      <c r="K21" s="583"/>
      <c r="L21" s="583"/>
    </row>
    <row r="22" spans="1:12" s="52" customFormat="1" ht="17.100000000000001" customHeight="1" x14ac:dyDescent="0.2">
      <c r="A22" s="53">
        <v>12</v>
      </c>
      <c r="B22" s="54" t="s">
        <v>844</v>
      </c>
      <c r="C22" s="53">
        <v>31</v>
      </c>
      <c r="D22" s="583">
        <v>0</v>
      </c>
      <c r="E22" s="583">
        <v>4</v>
      </c>
      <c r="F22" s="583">
        <v>1</v>
      </c>
      <c r="G22" s="582">
        <f t="shared" si="0"/>
        <v>5</v>
      </c>
      <c r="H22" s="582">
        <f t="shared" si="1"/>
        <v>5</v>
      </c>
      <c r="I22" s="582">
        <f t="shared" si="3"/>
        <v>26</v>
      </c>
      <c r="J22" s="582">
        <f t="shared" si="2"/>
        <v>26</v>
      </c>
      <c r="K22" s="583"/>
      <c r="L22" s="583"/>
    </row>
    <row r="23" spans="1:12" s="52" customFormat="1" ht="17.100000000000001" customHeight="1" x14ac:dyDescent="0.2">
      <c r="A23" s="54"/>
      <c r="B23" s="55" t="s">
        <v>19</v>
      </c>
      <c r="C23" s="53">
        <f>SUM(C11:C22)</f>
        <v>365</v>
      </c>
      <c r="D23" s="584">
        <f>SUM(D11:D22)</f>
        <v>58</v>
      </c>
      <c r="E23" s="584">
        <f t="shared" ref="E23:J23" si="4">SUM(E11:E22)</f>
        <v>43</v>
      </c>
      <c r="F23" s="584">
        <f t="shared" si="4"/>
        <v>17</v>
      </c>
      <c r="G23" s="584">
        <f t="shared" si="4"/>
        <v>60</v>
      </c>
      <c r="H23" s="584">
        <f t="shared" si="4"/>
        <v>118</v>
      </c>
      <c r="I23" s="584">
        <f t="shared" si="4"/>
        <v>247</v>
      </c>
      <c r="J23" s="584">
        <f t="shared" si="4"/>
        <v>247</v>
      </c>
      <c r="K23" s="584"/>
      <c r="L23" s="584"/>
    </row>
    <row r="24" spans="1:12" s="52" customFormat="1" ht="11.25" customHeight="1" x14ac:dyDescent="0.2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4"/>
    </row>
    <row r="25" spans="1:12" ht="15" x14ac:dyDescent="0.25">
      <c r="A25" s="49" t="s">
        <v>111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2" ht="1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2" ht="1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2" x14ac:dyDescent="0.2">
      <c r="D28" s="46" t="s">
        <v>11</v>
      </c>
    </row>
    <row r="29" spans="1:12" ht="15" x14ac:dyDescent="0.25">
      <c r="A29" s="49" t="s">
        <v>12</v>
      </c>
      <c r="B29" s="49"/>
      <c r="C29" s="49"/>
      <c r="D29" s="49"/>
      <c r="E29" s="49"/>
      <c r="F29" s="49"/>
      <c r="G29" s="49"/>
      <c r="H29" s="49"/>
      <c r="I29" s="49"/>
      <c r="J29" s="153" t="s">
        <v>13</v>
      </c>
    </row>
    <row r="30" spans="1:12" ht="15" x14ac:dyDescent="0.2">
      <c r="A30" s="1141" t="s">
        <v>14</v>
      </c>
      <c r="B30" s="1141"/>
      <c r="C30" s="1141"/>
      <c r="D30" s="1141"/>
      <c r="E30" s="1141"/>
      <c r="F30" s="1141"/>
      <c r="G30" s="1141"/>
      <c r="H30" s="1141"/>
      <c r="I30" s="1141"/>
      <c r="J30" s="1141"/>
    </row>
    <row r="31" spans="1:12" ht="15" x14ac:dyDescent="0.2">
      <c r="A31" s="1141" t="s">
        <v>20</v>
      </c>
      <c r="B31" s="1141"/>
      <c r="C31" s="1141"/>
      <c r="D31" s="1141"/>
      <c r="E31" s="1141"/>
      <c r="F31" s="1141"/>
      <c r="G31" s="1141"/>
      <c r="H31" s="1141"/>
      <c r="I31" s="1141"/>
      <c r="J31" s="1141"/>
    </row>
    <row r="32" spans="1:12" ht="15" x14ac:dyDescent="0.25">
      <c r="A32" s="49"/>
      <c r="B32" s="49"/>
      <c r="C32" s="49"/>
      <c r="D32" s="49"/>
      <c r="E32" s="49"/>
      <c r="F32" s="49"/>
      <c r="G32" s="49"/>
      <c r="H32" s="49" t="s">
        <v>87</v>
      </c>
      <c r="I32" s="49"/>
      <c r="J32" s="49"/>
    </row>
  </sheetData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</sheetPr>
  <dimension ref="A1:U44"/>
  <sheetViews>
    <sheetView zoomScale="70" zoomScaleNormal="70" zoomScaleSheetLayoutView="100" workbookViewId="0">
      <selection activeCell="A4" sqref="A4:T5"/>
    </sheetView>
  </sheetViews>
  <sheetFormatPr defaultRowHeight="12.75" x14ac:dyDescent="0.2"/>
  <cols>
    <col min="1" max="1" width="5.5703125" style="264" customWidth="1"/>
    <col min="2" max="2" width="15.28515625" style="264" customWidth="1"/>
    <col min="3" max="3" width="10.28515625" style="264" customWidth="1"/>
    <col min="4" max="4" width="8.42578125" style="264" customWidth="1"/>
    <col min="5" max="6" width="9.85546875" style="264" customWidth="1"/>
    <col min="7" max="7" width="10.85546875" style="264" customWidth="1"/>
    <col min="8" max="8" width="12.85546875" style="264" customWidth="1"/>
    <col min="9" max="9" width="8.7109375" style="256" customWidth="1"/>
    <col min="10" max="11" width="8" style="256" customWidth="1"/>
    <col min="12" max="14" width="8.140625" style="256" customWidth="1"/>
    <col min="15" max="15" width="8.42578125" style="256" customWidth="1"/>
    <col min="16" max="16" width="8.140625" style="256" customWidth="1"/>
    <col min="17" max="18" width="8.85546875" style="256" customWidth="1"/>
    <col min="19" max="19" width="10.7109375" style="256" customWidth="1"/>
    <col min="20" max="20" width="14.140625" style="256" customWidth="1"/>
    <col min="21" max="21" width="9.140625" style="264"/>
    <col min="22" max="16384" width="9.140625" style="256"/>
  </cols>
  <sheetData>
    <row r="1" spans="1:21" ht="12.75" customHeight="1" x14ac:dyDescent="0.2">
      <c r="G1" s="1149"/>
      <c r="H1" s="1149"/>
      <c r="I1" s="1149"/>
      <c r="J1" s="264"/>
      <c r="K1" s="264"/>
      <c r="L1" s="264"/>
      <c r="M1" s="264"/>
      <c r="N1" s="264"/>
      <c r="O1" s="264"/>
      <c r="P1" s="264"/>
      <c r="Q1" s="1151" t="s">
        <v>535</v>
      </c>
      <c r="R1" s="1151"/>
      <c r="S1" s="1151"/>
      <c r="T1" s="1151"/>
    </row>
    <row r="2" spans="1:21" ht="15.75" x14ac:dyDescent="0.25">
      <c r="A2" s="1147" t="s">
        <v>0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</row>
    <row r="3" spans="1:21" ht="18" x14ac:dyDescent="0.25">
      <c r="A3" s="1148" t="s">
        <v>745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</row>
    <row r="4" spans="1:21" ht="12.75" customHeight="1" x14ac:dyDescent="0.2">
      <c r="A4" s="1146" t="s">
        <v>753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1" s="257" customFormat="1" ht="7.5" customHeight="1" x14ac:dyDescent="0.2">
      <c r="A5" s="1146"/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323"/>
    </row>
    <row r="6" spans="1:21" x14ac:dyDescent="0.2">
      <c r="A6" s="1150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</row>
    <row r="7" spans="1:21" x14ac:dyDescent="0.2">
      <c r="A7" s="1156" t="s">
        <v>166</v>
      </c>
      <c r="B7" s="1156"/>
      <c r="H7" s="265"/>
      <c r="I7" s="264"/>
      <c r="J7" s="264"/>
      <c r="K7" s="264"/>
      <c r="L7" s="1152"/>
      <c r="M7" s="1152"/>
      <c r="N7" s="1152"/>
      <c r="O7" s="1152"/>
      <c r="P7" s="1152"/>
      <c r="Q7" s="1152"/>
      <c r="R7" s="1152"/>
      <c r="S7" s="1152"/>
      <c r="T7" s="1152"/>
    </row>
    <row r="8" spans="1:21" ht="24.75" customHeight="1" x14ac:dyDescent="0.2">
      <c r="A8" s="1064" t="s">
        <v>2</v>
      </c>
      <c r="B8" s="1064" t="s">
        <v>3</v>
      </c>
      <c r="C8" s="1153" t="s">
        <v>489</v>
      </c>
      <c r="D8" s="1154"/>
      <c r="E8" s="1154"/>
      <c r="F8" s="1154"/>
      <c r="G8" s="1155"/>
      <c r="H8" s="1157" t="s">
        <v>88</v>
      </c>
      <c r="I8" s="1153" t="s">
        <v>89</v>
      </c>
      <c r="J8" s="1154"/>
      <c r="K8" s="1154"/>
      <c r="L8" s="1155"/>
      <c r="M8" s="1064" t="s">
        <v>652</v>
      </c>
      <c r="N8" s="1064"/>
      <c r="O8" s="1064"/>
      <c r="P8" s="1064"/>
      <c r="Q8" s="1064"/>
      <c r="R8" s="1064"/>
      <c r="S8" s="1159" t="s">
        <v>708</v>
      </c>
      <c r="T8" s="1159"/>
    </row>
    <row r="9" spans="1:21" ht="59.25" customHeight="1" x14ac:dyDescent="0.2">
      <c r="A9" s="1064"/>
      <c r="B9" s="1064"/>
      <c r="C9" s="266" t="s">
        <v>5</v>
      </c>
      <c r="D9" s="266" t="s">
        <v>6</v>
      </c>
      <c r="E9" s="266" t="s">
        <v>362</v>
      </c>
      <c r="F9" s="267" t="s">
        <v>105</v>
      </c>
      <c r="G9" s="267" t="s">
        <v>232</v>
      </c>
      <c r="H9" s="1158"/>
      <c r="I9" s="315" t="s">
        <v>94</v>
      </c>
      <c r="J9" s="315" t="s">
        <v>22</v>
      </c>
      <c r="K9" s="315" t="s">
        <v>45</v>
      </c>
      <c r="L9" s="315" t="s">
        <v>687</v>
      </c>
      <c r="M9" s="321" t="s">
        <v>19</v>
      </c>
      <c r="N9" s="567" t="s">
        <v>1069</v>
      </c>
      <c r="O9" s="567" t="s">
        <v>1070</v>
      </c>
      <c r="P9" s="567" t="s">
        <v>1071</v>
      </c>
      <c r="Q9" s="567" t="s">
        <v>1072</v>
      </c>
      <c r="R9" s="321" t="s">
        <v>657</v>
      </c>
      <c r="S9" s="334" t="s">
        <v>712</v>
      </c>
      <c r="T9" s="334" t="s">
        <v>710</v>
      </c>
    </row>
    <row r="10" spans="1:21" s="258" customFormat="1" x14ac:dyDescent="0.2">
      <c r="A10" s="328">
        <v>1</v>
      </c>
      <c r="B10" s="328">
        <v>2</v>
      </c>
      <c r="C10" s="328">
        <v>3</v>
      </c>
      <c r="D10" s="328">
        <v>4</v>
      </c>
      <c r="E10" s="328">
        <v>5</v>
      </c>
      <c r="F10" s="328">
        <v>6</v>
      </c>
      <c r="G10" s="328">
        <v>7</v>
      </c>
      <c r="H10" s="328">
        <v>8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  <c r="Q10" s="328">
        <v>17</v>
      </c>
      <c r="R10" s="328">
        <v>18</v>
      </c>
      <c r="S10" s="328">
        <v>19</v>
      </c>
      <c r="T10" s="328">
        <v>20</v>
      </c>
      <c r="U10" s="274"/>
    </row>
    <row r="11" spans="1:21" x14ac:dyDescent="0.2">
      <c r="A11" s="511">
        <v>1</v>
      </c>
      <c r="B11" s="511" t="s">
        <v>950</v>
      </c>
      <c r="C11" s="511">
        <f>93240+44581</f>
        <v>137821</v>
      </c>
      <c r="D11" s="511">
        <v>97</v>
      </c>
      <c r="E11" s="511"/>
      <c r="F11" s="511"/>
      <c r="G11" s="512">
        <f t="shared" ref="G11:G44" si="0">C11+D11+E11+F11</f>
        <v>137918</v>
      </c>
      <c r="H11" s="588">
        <v>247</v>
      </c>
      <c r="I11" s="588">
        <f>G11*247*100/1000000</f>
        <v>3406.5745999999999</v>
      </c>
      <c r="J11" s="588">
        <f>I11/2</f>
        <v>1703.2873</v>
      </c>
      <c r="K11" s="588">
        <f>I11/2</f>
        <v>1703.2873</v>
      </c>
      <c r="L11" s="588"/>
      <c r="M11" s="269">
        <f>N11+O11+P11+Q11</f>
        <v>454.06998000000004</v>
      </c>
      <c r="N11" s="269">
        <v>227.03498999999999</v>
      </c>
      <c r="O11" s="269">
        <v>56.758747499999998</v>
      </c>
      <c r="P11" s="269">
        <v>56.758747499999998</v>
      </c>
      <c r="Q11" s="269">
        <v>113.517495</v>
      </c>
      <c r="R11" s="269"/>
      <c r="S11" s="589">
        <v>150</v>
      </c>
      <c r="T11" s="589">
        <f>I11*S11/10000</f>
        <v>51.098618999999999</v>
      </c>
    </row>
    <row r="12" spans="1:21" x14ac:dyDescent="0.2">
      <c r="A12" s="511">
        <v>2</v>
      </c>
      <c r="B12" s="511" t="s">
        <v>951</v>
      </c>
      <c r="C12" s="511">
        <v>51138</v>
      </c>
      <c r="D12" s="511">
        <v>182</v>
      </c>
      <c r="E12" s="511"/>
      <c r="F12" s="511"/>
      <c r="G12" s="512">
        <f t="shared" si="0"/>
        <v>51320</v>
      </c>
      <c r="H12" s="588">
        <v>247</v>
      </c>
      <c r="I12" s="588">
        <f t="shared" ref="I12:I44" si="1">G12*247*100/1000000</f>
        <v>1267.604</v>
      </c>
      <c r="J12" s="588">
        <f t="shared" ref="J12:J44" si="2">I12/2</f>
        <v>633.80200000000002</v>
      </c>
      <c r="K12" s="588">
        <f t="shared" ref="K12:K44" si="3">I12/2</f>
        <v>633.80200000000002</v>
      </c>
      <c r="L12" s="588"/>
      <c r="M12" s="269">
        <f t="shared" ref="M12:M44" si="4">N12+O12+P12+Q12</f>
        <v>266.86374000000001</v>
      </c>
      <c r="N12" s="269">
        <v>133.43187</v>
      </c>
      <c r="O12" s="269">
        <v>33.357967500000001</v>
      </c>
      <c r="P12" s="269">
        <v>33.357967500000001</v>
      </c>
      <c r="Q12" s="269">
        <v>66.715935000000002</v>
      </c>
      <c r="R12" s="269"/>
      <c r="S12" s="589">
        <v>150</v>
      </c>
      <c r="T12" s="589">
        <f t="shared" ref="T12:T44" si="5">I12*S12/10000</f>
        <v>19.014060000000001</v>
      </c>
    </row>
    <row r="13" spans="1:21" x14ac:dyDescent="0.2">
      <c r="A13" s="511">
        <v>3</v>
      </c>
      <c r="B13" s="511" t="s">
        <v>952</v>
      </c>
      <c r="C13" s="511">
        <v>91351</v>
      </c>
      <c r="D13" s="511">
        <v>2230</v>
      </c>
      <c r="E13" s="511"/>
      <c r="F13" s="511"/>
      <c r="G13" s="512">
        <f t="shared" si="0"/>
        <v>93581</v>
      </c>
      <c r="H13" s="588">
        <v>247</v>
      </c>
      <c r="I13" s="588">
        <f t="shared" si="1"/>
        <v>2311.4506999999999</v>
      </c>
      <c r="J13" s="588">
        <f t="shared" si="2"/>
        <v>1155.7253499999999</v>
      </c>
      <c r="K13" s="588">
        <f t="shared" si="3"/>
        <v>1155.7253499999999</v>
      </c>
      <c r="L13" s="588"/>
      <c r="M13" s="269">
        <f t="shared" si="4"/>
        <v>468.78624000000002</v>
      </c>
      <c r="N13" s="269">
        <v>234.39312000000001</v>
      </c>
      <c r="O13" s="269">
        <v>58.598280000000003</v>
      </c>
      <c r="P13" s="269">
        <v>58.598280000000003</v>
      </c>
      <c r="Q13" s="269">
        <v>117.19656000000001</v>
      </c>
      <c r="R13" s="269"/>
      <c r="S13" s="589">
        <v>150</v>
      </c>
      <c r="T13" s="589">
        <f t="shared" si="5"/>
        <v>34.671760499999998</v>
      </c>
    </row>
    <row r="14" spans="1:21" x14ac:dyDescent="0.2">
      <c r="A14" s="511">
        <v>4</v>
      </c>
      <c r="B14" s="511" t="s">
        <v>953</v>
      </c>
      <c r="C14" s="511">
        <v>65938</v>
      </c>
      <c r="D14" s="511"/>
      <c r="E14" s="511"/>
      <c r="F14" s="511"/>
      <c r="G14" s="512">
        <f t="shared" si="0"/>
        <v>65938</v>
      </c>
      <c r="H14" s="588">
        <v>247</v>
      </c>
      <c r="I14" s="588">
        <f t="shared" si="1"/>
        <v>1628.6686</v>
      </c>
      <c r="J14" s="588">
        <f t="shared" si="2"/>
        <v>814.33429999999998</v>
      </c>
      <c r="K14" s="588">
        <f t="shared" si="3"/>
        <v>814.33429999999998</v>
      </c>
      <c r="L14" s="588"/>
      <c r="M14" s="269">
        <f t="shared" si="4"/>
        <v>315.94263999999998</v>
      </c>
      <c r="N14" s="269">
        <v>157.97131999999999</v>
      </c>
      <c r="O14" s="269">
        <v>39.492829999999998</v>
      </c>
      <c r="P14" s="269">
        <v>39.492829999999998</v>
      </c>
      <c r="Q14" s="269">
        <v>78.985659999999996</v>
      </c>
      <c r="R14" s="269"/>
      <c r="S14" s="589">
        <v>150</v>
      </c>
      <c r="T14" s="589">
        <f t="shared" si="5"/>
        <v>24.430029000000001</v>
      </c>
    </row>
    <row r="15" spans="1:21" x14ac:dyDescent="0.2">
      <c r="A15" s="511">
        <v>5</v>
      </c>
      <c r="B15" s="511" t="s">
        <v>954</v>
      </c>
      <c r="C15" s="511">
        <v>221246</v>
      </c>
      <c r="D15" s="511"/>
      <c r="E15" s="511"/>
      <c r="F15" s="511"/>
      <c r="G15" s="512">
        <f t="shared" si="0"/>
        <v>221246</v>
      </c>
      <c r="H15" s="588">
        <v>247</v>
      </c>
      <c r="I15" s="588">
        <f t="shared" si="1"/>
        <v>5464.7762000000002</v>
      </c>
      <c r="J15" s="588">
        <f t="shared" si="2"/>
        <v>2732.3881000000001</v>
      </c>
      <c r="K15" s="588">
        <f t="shared" si="3"/>
        <v>2732.3881000000001</v>
      </c>
      <c r="L15" s="588"/>
      <c r="M15" s="269">
        <f t="shared" si="4"/>
        <v>1192.6889000000001</v>
      </c>
      <c r="N15" s="269">
        <v>596.34445000000005</v>
      </c>
      <c r="O15" s="269">
        <v>149.08611250000001</v>
      </c>
      <c r="P15" s="269">
        <v>149.08611250000001</v>
      </c>
      <c r="Q15" s="269">
        <v>298.17222500000003</v>
      </c>
      <c r="R15" s="269"/>
      <c r="S15" s="589">
        <v>150</v>
      </c>
      <c r="T15" s="589">
        <f t="shared" si="5"/>
        <v>81.971643</v>
      </c>
    </row>
    <row r="16" spans="1:21" x14ac:dyDescent="0.2">
      <c r="A16" s="511">
        <v>6</v>
      </c>
      <c r="B16" s="511" t="s">
        <v>955</v>
      </c>
      <c r="C16" s="511">
        <v>59117</v>
      </c>
      <c r="D16" s="511"/>
      <c r="E16" s="511"/>
      <c r="F16" s="511"/>
      <c r="G16" s="512">
        <f t="shared" si="0"/>
        <v>59117</v>
      </c>
      <c r="H16" s="588">
        <v>247</v>
      </c>
      <c r="I16" s="588">
        <f t="shared" si="1"/>
        <v>1460.1899000000001</v>
      </c>
      <c r="J16" s="588">
        <f t="shared" si="2"/>
        <v>730.09495000000004</v>
      </c>
      <c r="K16" s="588">
        <f t="shared" si="3"/>
        <v>730.09495000000004</v>
      </c>
      <c r="L16" s="588"/>
      <c r="M16" s="269">
        <f t="shared" si="4"/>
        <v>308.25599999999997</v>
      </c>
      <c r="N16" s="269">
        <v>154.12799999999999</v>
      </c>
      <c r="O16" s="269">
        <v>38.531999999999996</v>
      </c>
      <c r="P16" s="269">
        <v>38.531999999999996</v>
      </c>
      <c r="Q16" s="269">
        <v>77.063999999999993</v>
      </c>
      <c r="R16" s="269"/>
      <c r="S16" s="589">
        <v>150</v>
      </c>
      <c r="T16" s="589">
        <f t="shared" si="5"/>
        <v>21.902848500000001</v>
      </c>
    </row>
    <row r="17" spans="1:20" x14ac:dyDescent="0.2">
      <c r="A17" s="511">
        <v>7</v>
      </c>
      <c r="B17" s="511" t="s">
        <v>956</v>
      </c>
      <c r="C17" s="511">
        <f>90820+8380</f>
        <v>99200</v>
      </c>
      <c r="D17" s="511">
        <v>267</v>
      </c>
      <c r="E17" s="511"/>
      <c r="F17" s="511"/>
      <c r="G17" s="512">
        <f t="shared" si="0"/>
        <v>99467</v>
      </c>
      <c r="H17" s="588">
        <v>247</v>
      </c>
      <c r="I17" s="588">
        <f t="shared" si="1"/>
        <v>2456.8348999999998</v>
      </c>
      <c r="J17" s="588">
        <f t="shared" si="2"/>
        <v>1228.4174499999999</v>
      </c>
      <c r="K17" s="588">
        <f t="shared" si="3"/>
        <v>1228.4174499999999</v>
      </c>
      <c r="L17" s="588"/>
      <c r="M17" s="269">
        <f t="shared" si="4"/>
        <v>443.51814000000002</v>
      </c>
      <c r="N17" s="269">
        <v>221.75907000000001</v>
      </c>
      <c r="O17" s="269">
        <v>55.439767500000002</v>
      </c>
      <c r="P17" s="269">
        <v>55.439767500000002</v>
      </c>
      <c r="Q17" s="269">
        <v>110.879535</v>
      </c>
      <c r="R17" s="269"/>
      <c r="S17" s="589">
        <v>150</v>
      </c>
      <c r="T17" s="589">
        <f t="shared" si="5"/>
        <v>36.852523499999997</v>
      </c>
    </row>
    <row r="18" spans="1:20" x14ac:dyDescent="0.2">
      <c r="A18" s="511">
        <v>8</v>
      </c>
      <c r="B18" s="511" t="s">
        <v>957</v>
      </c>
      <c r="C18" s="511">
        <v>29757</v>
      </c>
      <c r="D18" s="511"/>
      <c r="E18" s="511"/>
      <c r="F18" s="511"/>
      <c r="G18" s="512">
        <f t="shared" si="0"/>
        <v>29757</v>
      </c>
      <c r="H18" s="588">
        <v>247</v>
      </c>
      <c r="I18" s="588">
        <f t="shared" si="1"/>
        <v>734.99789999999996</v>
      </c>
      <c r="J18" s="588">
        <f t="shared" si="2"/>
        <v>367.49894999999998</v>
      </c>
      <c r="K18" s="588">
        <f t="shared" si="3"/>
        <v>367.49894999999998</v>
      </c>
      <c r="L18" s="588"/>
      <c r="M18" s="269">
        <f t="shared" si="4"/>
        <v>156.1534</v>
      </c>
      <c r="N18" s="269">
        <v>78.076700000000002</v>
      </c>
      <c r="O18" s="269">
        <v>19.519175000000001</v>
      </c>
      <c r="P18" s="269">
        <v>19.519175000000001</v>
      </c>
      <c r="Q18" s="269">
        <v>39.038350000000001</v>
      </c>
      <c r="R18" s="269"/>
      <c r="S18" s="589">
        <v>150</v>
      </c>
      <c r="T18" s="589">
        <f t="shared" si="5"/>
        <v>11.0249685</v>
      </c>
    </row>
    <row r="19" spans="1:20" x14ac:dyDescent="0.2">
      <c r="A19" s="511">
        <v>9</v>
      </c>
      <c r="B19" s="511" t="s">
        <v>1044</v>
      </c>
      <c r="C19" s="511">
        <v>74772</v>
      </c>
      <c r="D19" s="511">
        <v>22</v>
      </c>
      <c r="E19" s="511"/>
      <c r="F19" s="511"/>
      <c r="G19" s="512">
        <f t="shared" si="0"/>
        <v>74794</v>
      </c>
      <c r="H19" s="588">
        <v>247</v>
      </c>
      <c r="I19" s="588">
        <f t="shared" si="1"/>
        <v>1847.4118000000001</v>
      </c>
      <c r="J19" s="588">
        <f t="shared" si="2"/>
        <v>923.70590000000004</v>
      </c>
      <c r="K19" s="588">
        <f t="shared" si="3"/>
        <v>923.70590000000004</v>
      </c>
      <c r="L19" s="588"/>
      <c r="M19" s="269">
        <f t="shared" si="4"/>
        <v>354.45981999999998</v>
      </c>
      <c r="N19" s="269">
        <v>177.22990999999999</v>
      </c>
      <c r="O19" s="269">
        <v>44.307477499999997</v>
      </c>
      <c r="P19" s="269">
        <v>44.307477499999997</v>
      </c>
      <c r="Q19" s="269">
        <v>88.614954999999995</v>
      </c>
      <c r="R19" s="269"/>
      <c r="S19" s="589">
        <v>150</v>
      </c>
      <c r="T19" s="589">
        <f t="shared" si="5"/>
        <v>27.711177000000003</v>
      </c>
    </row>
    <row r="20" spans="1:20" x14ac:dyDescent="0.2">
      <c r="A20" s="511">
        <v>10</v>
      </c>
      <c r="B20" s="511" t="s">
        <v>959</v>
      </c>
      <c r="C20" s="511">
        <v>196970</v>
      </c>
      <c r="D20" s="511">
        <v>440</v>
      </c>
      <c r="E20" s="511"/>
      <c r="F20" s="511"/>
      <c r="G20" s="512">
        <f t="shared" si="0"/>
        <v>197410</v>
      </c>
      <c r="H20" s="588">
        <v>247</v>
      </c>
      <c r="I20" s="588">
        <f t="shared" si="1"/>
        <v>4876.027</v>
      </c>
      <c r="J20" s="588">
        <f t="shared" si="2"/>
        <v>2438.0135</v>
      </c>
      <c r="K20" s="588">
        <f t="shared" si="3"/>
        <v>2438.0135</v>
      </c>
      <c r="L20" s="588"/>
      <c r="M20" s="269">
        <f t="shared" si="4"/>
        <v>948.57386000000008</v>
      </c>
      <c r="N20" s="269">
        <v>474.28692999999998</v>
      </c>
      <c r="O20" s="269">
        <v>118.5717325</v>
      </c>
      <c r="P20" s="269">
        <v>118.5717325</v>
      </c>
      <c r="Q20" s="269">
        <v>237.14346499999999</v>
      </c>
      <c r="R20" s="269"/>
      <c r="S20" s="589">
        <v>150</v>
      </c>
      <c r="T20" s="589">
        <f t="shared" si="5"/>
        <v>73.140405000000001</v>
      </c>
    </row>
    <row r="21" spans="1:20" x14ac:dyDescent="0.2">
      <c r="A21" s="511">
        <v>11</v>
      </c>
      <c r="B21" s="511" t="s">
        <v>960</v>
      </c>
      <c r="C21" s="511">
        <v>25075</v>
      </c>
      <c r="D21" s="511"/>
      <c r="E21" s="511"/>
      <c r="F21" s="511"/>
      <c r="G21" s="512">
        <f t="shared" si="0"/>
        <v>25075</v>
      </c>
      <c r="H21" s="588">
        <v>247</v>
      </c>
      <c r="I21" s="588">
        <f t="shared" si="1"/>
        <v>619.35249999999996</v>
      </c>
      <c r="J21" s="588">
        <f t="shared" si="2"/>
        <v>309.67624999999998</v>
      </c>
      <c r="K21" s="588">
        <f t="shared" si="3"/>
        <v>309.67624999999998</v>
      </c>
      <c r="L21" s="588"/>
      <c r="M21" s="269">
        <f t="shared" si="4"/>
        <v>128.18312</v>
      </c>
      <c r="N21" s="269">
        <v>64.091560000000001</v>
      </c>
      <c r="O21" s="269">
        <v>16.02289</v>
      </c>
      <c r="P21" s="269">
        <v>16.02289</v>
      </c>
      <c r="Q21" s="269">
        <v>32.045780000000001</v>
      </c>
      <c r="R21" s="269"/>
      <c r="S21" s="589">
        <v>150</v>
      </c>
      <c r="T21" s="589">
        <f t="shared" si="5"/>
        <v>9.2902874999999998</v>
      </c>
    </row>
    <row r="22" spans="1:20" ht="25.5" x14ac:dyDescent="0.2">
      <c r="A22" s="511">
        <v>12</v>
      </c>
      <c r="B22" s="514" t="s">
        <v>1045</v>
      </c>
      <c r="C22" s="511">
        <v>31993</v>
      </c>
      <c r="D22" s="511"/>
      <c r="E22" s="511"/>
      <c r="F22" s="511"/>
      <c r="G22" s="512">
        <f t="shared" si="0"/>
        <v>31993</v>
      </c>
      <c r="H22" s="588">
        <v>247</v>
      </c>
      <c r="I22" s="588">
        <f t="shared" si="1"/>
        <v>790.22709999999995</v>
      </c>
      <c r="J22" s="588">
        <f t="shared" si="2"/>
        <v>395.11354999999998</v>
      </c>
      <c r="K22" s="588">
        <f t="shared" si="3"/>
        <v>395.11354999999998</v>
      </c>
      <c r="L22" s="588"/>
      <c r="M22" s="269">
        <f t="shared" si="4"/>
        <v>163.74124</v>
      </c>
      <c r="N22" s="269">
        <v>81.870620000000002</v>
      </c>
      <c r="O22" s="269">
        <v>20.467655000000001</v>
      </c>
      <c r="P22" s="269">
        <v>20.467655000000001</v>
      </c>
      <c r="Q22" s="269">
        <v>40.935310000000001</v>
      </c>
      <c r="R22" s="269"/>
      <c r="S22" s="589">
        <v>150</v>
      </c>
      <c r="T22" s="589">
        <f t="shared" si="5"/>
        <v>11.853406499999998</v>
      </c>
    </row>
    <row r="23" spans="1:20" x14ac:dyDescent="0.2">
      <c r="A23" s="511">
        <v>13</v>
      </c>
      <c r="B23" s="511" t="s">
        <v>962</v>
      </c>
      <c r="C23" s="511">
        <v>58252</v>
      </c>
      <c r="D23" s="511">
        <v>268</v>
      </c>
      <c r="E23" s="511"/>
      <c r="F23" s="511"/>
      <c r="G23" s="512">
        <f t="shared" si="0"/>
        <v>58520</v>
      </c>
      <c r="H23" s="588">
        <v>247</v>
      </c>
      <c r="I23" s="588">
        <f t="shared" si="1"/>
        <v>1445.444</v>
      </c>
      <c r="J23" s="588">
        <f t="shared" si="2"/>
        <v>722.72199999999998</v>
      </c>
      <c r="K23" s="588">
        <f t="shared" si="3"/>
        <v>722.72199999999998</v>
      </c>
      <c r="L23" s="588"/>
      <c r="M23" s="269">
        <f t="shared" si="4"/>
        <v>72.173400000000001</v>
      </c>
      <c r="N23" s="269">
        <v>36.0867</v>
      </c>
      <c r="O23" s="269">
        <v>9.0216750000000001</v>
      </c>
      <c r="P23" s="269">
        <v>9.0216750000000001</v>
      </c>
      <c r="Q23" s="269">
        <v>18.04335</v>
      </c>
      <c r="R23" s="269"/>
      <c r="S23" s="589">
        <v>150</v>
      </c>
      <c r="T23" s="589">
        <f t="shared" si="5"/>
        <v>21.681660000000001</v>
      </c>
    </row>
    <row r="24" spans="1:20" x14ac:dyDescent="0.2">
      <c r="A24" s="511">
        <v>14</v>
      </c>
      <c r="B24" s="511" t="s">
        <v>1046</v>
      </c>
      <c r="C24" s="511">
        <v>44859</v>
      </c>
      <c r="D24" s="511"/>
      <c r="E24" s="511"/>
      <c r="F24" s="511"/>
      <c r="G24" s="512">
        <f t="shared" si="0"/>
        <v>44859</v>
      </c>
      <c r="H24" s="588">
        <v>247</v>
      </c>
      <c r="I24" s="588">
        <f t="shared" si="1"/>
        <v>1108.0173</v>
      </c>
      <c r="J24" s="588">
        <f t="shared" si="2"/>
        <v>554.00864999999999</v>
      </c>
      <c r="K24" s="588">
        <f t="shared" si="3"/>
        <v>554.00864999999999</v>
      </c>
      <c r="L24" s="588"/>
      <c r="M24" s="269">
        <f t="shared" si="4"/>
        <v>230.43618000000001</v>
      </c>
      <c r="N24" s="269">
        <v>115.21809</v>
      </c>
      <c r="O24" s="269">
        <v>28.804522500000001</v>
      </c>
      <c r="P24" s="269">
        <v>28.804522500000001</v>
      </c>
      <c r="Q24" s="269">
        <v>57.609045000000002</v>
      </c>
      <c r="R24" s="269"/>
      <c r="S24" s="589">
        <v>150</v>
      </c>
      <c r="T24" s="589">
        <f t="shared" si="5"/>
        <v>16.6202595</v>
      </c>
    </row>
    <row r="25" spans="1:20" x14ac:dyDescent="0.2">
      <c r="A25" s="511">
        <v>15</v>
      </c>
      <c r="B25" s="511" t="s">
        <v>964</v>
      </c>
      <c r="C25" s="511">
        <f>47901+4598</f>
        <v>52499</v>
      </c>
      <c r="D25" s="511">
        <v>799</v>
      </c>
      <c r="E25" s="511"/>
      <c r="F25" s="511"/>
      <c r="G25" s="512">
        <f t="shared" si="0"/>
        <v>53298</v>
      </c>
      <c r="H25" s="588">
        <v>247</v>
      </c>
      <c r="I25" s="588">
        <f t="shared" si="1"/>
        <v>1316.4606000000001</v>
      </c>
      <c r="J25" s="588">
        <f t="shared" si="2"/>
        <v>658.23030000000006</v>
      </c>
      <c r="K25" s="588">
        <f t="shared" si="3"/>
        <v>658.23030000000006</v>
      </c>
      <c r="L25" s="588"/>
      <c r="M25" s="269">
        <f t="shared" si="4"/>
        <v>192.83457999999996</v>
      </c>
      <c r="N25" s="269">
        <f>82.76229+13.66</f>
        <v>96.42228999999999</v>
      </c>
      <c r="O25" s="269">
        <f>20.6905725+3.41</f>
        <v>24.100572499999998</v>
      </c>
      <c r="P25" s="269">
        <f>20.6905725+3.41</f>
        <v>24.100572499999998</v>
      </c>
      <c r="Q25" s="269">
        <f>41.381145+6.83</f>
        <v>48.211144999999995</v>
      </c>
      <c r="R25" s="269"/>
      <c r="S25" s="589">
        <v>150</v>
      </c>
      <c r="T25" s="589">
        <f t="shared" si="5"/>
        <v>19.746909000000002</v>
      </c>
    </row>
    <row r="26" spans="1:20" x14ac:dyDescent="0.2">
      <c r="A26" s="511">
        <v>16</v>
      </c>
      <c r="B26" s="511" t="s">
        <v>965</v>
      </c>
      <c r="C26" s="511">
        <v>26969</v>
      </c>
      <c r="D26" s="511"/>
      <c r="E26" s="511"/>
      <c r="F26" s="511"/>
      <c r="G26" s="512">
        <f t="shared" si="0"/>
        <v>26969</v>
      </c>
      <c r="H26" s="588">
        <v>247</v>
      </c>
      <c r="I26" s="588">
        <f t="shared" si="1"/>
        <v>666.13430000000005</v>
      </c>
      <c r="J26" s="588">
        <f t="shared" si="2"/>
        <v>333.06715000000003</v>
      </c>
      <c r="K26" s="588">
        <f t="shared" si="3"/>
        <v>333.06715000000003</v>
      </c>
      <c r="L26" s="588"/>
      <c r="M26" s="269">
        <f t="shared" si="4"/>
        <v>159.28536</v>
      </c>
      <c r="N26" s="269">
        <v>79.642679999999999</v>
      </c>
      <c r="O26" s="269">
        <v>19.91067</v>
      </c>
      <c r="P26" s="269">
        <v>19.91067</v>
      </c>
      <c r="Q26" s="269">
        <v>39.821339999999999</v>
      </c>
      <c r="R26" s="269"/>
      <c r="S26" s="589">
        <v>150</v>
      </c>
      <c r="T26" s="589">
        <f t="shared" si="5"/>
        <v>9.9920144999999998</v>
      </c>
    </row>
    <row r="27" spans="1:20" x14ac:dyDescent="0.2">
      <c r="A27" s="511">
        <v>17</v>
      </c>
      <c r="B27" s="511" t="s">
        <v>967</v>
      </c>
      <c r="C27" s="511">
        <v>110604</v>
      </c>
      <c r="D27" s="511">
        <v>1598</v>
      </c>
      <c r="E27" s="511"/>
      <c r="F27" s="511"/>
      <c r="G27" s="512">
        <f t="shared" si="0"/>
        <v>112202</v>
      </c>
      <c r="H27" s="588">
        <v>247</v>
      </c>
      <c r="I27" s="588">
        <f t="shared" si="1"/>
        <v>2771.3894</v>
      </c>
      <c r="J27" s="588">
        <f t="shared" si="2"/>
        <v>1385.6947</v>
      </c>
      <c r="K27" s="588">
        <f t="shared" si="3"/>
        <v>1385.6947</v>
      </c>
      <c r="L27" s="588"/>
      <c r="M27" s="269">
        <f t="shared" si="4"/>
        <v>549.28848000000005</v>
      </c>
      <c r="N27" s="269">
        <v>274.64424000000002</v>
      </c>
      <c r="O27" s="269">
        <v>68.661060000000006</v>
      </c>
      <c r="P27" s="269">
        <v>68.661060000000006</v>
      </c>
      <c r="Q27" s="269">
        <v>137.32212000000001</v>
      </c>
      <c r="R27" s="269"/>
      <c r="S27" s="589">
        <v>150</v>
      </c>
      <c r="T27" s="589">
        <f t="shared" si="5"/>
        <v>41.570841000000001</v>
      </c>
    </row>
    <row r="28" spans="1:20" x14ac:dyDescent="0.2">
      <c r="A28" s="511">
        <v>18</v>
      </c>
      <c r="B28" s="511" t="s">
        <v>993</v>
      </c>
      <c r="C28" s="511">
        <v>109778</v>
      </c>
      <c r="D28" s="511">
        <v>1391</v>
      </c>
      <c r="E28" s="511"/>
      <c r="F28" s="511"/>
      <c r="G28" s="512">
        <f t="shared" si="0"/>
        <v>111169</v>
      </c>
      <c r="H28" s="588">
        <v>247</v>
      </c>
      <c r="I28" s="588">
        <f t="shared" si="1"/>
        <v>2745.8742999999999</v>
      </c>
      <c r="J28" s="588">
        <f t="shared" si="2"/>
        <v>1372.93715</v>
      </c>
      <c r="K28" s="588">
        <f t="shared" si="3"/>
        <v>1372.93715</v>
      </c>
      <c r="L28" s="588"/>
      <c r="M28" s="269">
        <f t="shared" si="4"/>
        <v>538.24757999999997</v>
      </c>
      <c r="N28" s="269">
        <v>269.12378999999999</v>
      </c>
      <c r="O28" s="269">
        <v>67.280947499999996</v>
      </c>
      <c r="P28" s="269">
        <v>67.280947499999996</v>
      </c>
      <c r="Q28" s="269">
        <v>134.56189499999999</v>
      </c>
      <c r="R28" s="269"/>
      <c r="S28" s="589">
        <v>150</v>
      </c>
      <c r="T28" s="589">
        <f t="shared" si="5"/>
        <v>41.188114500000005</v>
      </c>
    </row>
    <row r="29" spans="1:20" x14ac:dyDescent="0.2">
      <c r="A29" s="511">
        <v>19</v>
      </c>
      <c r="B29" s="511" t="s">
        <v>1047</v>
      </c>
      <c r="C29" s="511">
        <v>73571</v>
      </c>
      <c r="D29" s="511"/>
      <c r="E29" s="511"/>
      <c r="F29" s="511"/>
      <c r="G29" s="512">
        <f t="shared" si="0"/>
        <v>73571</v>
      </c>
      <c r="H29" s="588">
        <v>247</v>
      </c>
      <c r="I29" s="588">
        <f t="shared" si="1"/>
        <v>1817.2037</v>
      </c>
      <c r="J29" s="588">
        <f t="shared" si="2"/>
        <v>908.60185000000001</v>
      </c>
      <c r="K29" s="588">
        <f t="shared" si="3"/>
        <v>908.60185000000001</v>
      </c>
      <c r="L29" s="588"/>
      <c r="M29" s="269">
        <f t="shared" si="4"/>
        <v>360.36311999999998</v>
      </c>
      <c r="N29" s="269">
        <v>180.18155999999999</v>
      </c>
      <c r="O29" s="269">
        <v>45.045389999999998</v>
      </c>
      <c r="P29" s="269">
        <v>45.045389999999998</v>
      </c>
      <c r="Q29" s="269">
        <v>90.090779999999995</v>
      </c>
      <c r="R29" s="269"/>
      <c r="S29" s="589">
        <v>150</v>
      </c>
      <c r="T29" s="589">
        <f t="shared" si="5"/>
        <v>27.258055499999998</v>
      </c>
    </row>
    <row r="30" spans="1:20" x14ac:dyDescent="0.2">
      <c r="A30" s="511">
        <v>20</v>
      </c>
      <c r="B30" s="511" t="s">
        <v>969</v>
      </c>
      <c r="C30" s="511">
        <v>77946</v>
      </c>
      <c r="D30" s="511"/>
      <c r="E30" s="511"/>
      <c r="F30" s="511"/>
      <c r="G30" s="512">
        <f t="shared" si="0"/>
        <v>77946</v>
      </c>
      <c r="H30" s="588">
        <v>247</v>
      </c>
      <c r="I30" s="588">
        <f t="shared" si="1"/>
        <v>1925.2662</v>
      </c>
      <c r="J30" s="588">
        <f t="shared" si="2"/>
        <v>962.63310000000001</v>
      </c>
      <c r="K30" s="588">
        <f t="shared" si="3"/>
        <v>962.63310000000001</v>
      </c>
      <c r="L30" s="588"/>
      <c r="M30" s="269">
        <f t="shared" si="4"/>
        <v>406.31006000000002</v>
      </c>
      <c r="N30" s="269">
        <v>203.15503000000001</v>
      </c>
      <c r="O30" s="269">
        <v>50.788757500000003</v>
      </c>
      <c r="P30" s="269">
        <v>50.788757500000003</v>
      </c>
      <c r="Q30" s="269">
        <v>101.57751500000001</v>
      </c>
      <c r="R30" s="269"/>
      <c r="S30" s="589">
        <v>150</v>
      </c>
      <c r="T30" s="589">
        <f t="shared" si="5"/>
        <v>28.878992999999998</v>
      </c>
    </row>
    <row r="31" spans="1:20" x14ac:dyDescent="0.2">
      <c r="A31" s="511">
        <v>21</v>
      </c>
      <c r="B31" s="511" t="s">
        <v>970</v>
      </c>
      <c r="C31" s="511">
        <v>41770</v>
      </c>
      <c r="D31" s="511"/>
      <c r="E31" s="511"/>
      <c r="F31" s="511"/>
      <c r="G31" s="512">
        <f t="shared" si="0"/>
        <v>41770</v>
      </c>
      <c r="H31" s="588">
        <v>247</v>
      </c>
      <c r="I31" s="588">
        <f t="shared" si="1"/>
        <v>1031.7190000000001</v>
      </c>
      <c r="J31" s="588">
        <f t="shared" si="2"/>
        <v>515.85950000000003</v>
      </c>
      <c r="K31" s="588">
        <f t="shared" si="3"/>
        <v>515.85950000000003</v>
      </c>
      <c r="L31" s="588"/>
      <c r="M31" s="269">
        <f t="shared" si="4"/>
        <v>197.36287999999999</v>
      </c>
      <c r="N31" s="269">
        <v>98.681439999999995</v>
      </c>
      <c r="O31" s="269">
        <v>24.670359999999999</v>
      </c>
      <c r="P31" s="269">
        <v>24.670359999999999</v>
      </c>
      <c r="Q31" s="269">
        <v>49.340719999999997</v>
      </c>
      <c r="R31" s="269"/>
      <c r="S31" s="589">
        <v>150</v>
      </c>
      <c r="T31" s="589">
        <f t="shared" si="5"/>
        <v>15.475785</v>
      </c>
    </row>
    <row r="32" spans="1:20" x14ac:dyDescent="0.2">
      <c r="A32" s="511">
        <v>22</v>
      </c>
      <c r="B32" s="511" t="s">
        <v>971</v>
      </c>
      <c r="C32" s="511">
        <v>38778</v>
      </c>
      <c r="D32" s="511"/>
      <c r="E32" s="511"/>
      <c r="F32" s="511"/>
      <c r="G32" s="512">
        <f t="shared" si="0"/>
        <v>38778</v>
      </c>
      <c r="H32" s="588">
        <v>247</v>
      </c>
      <c r="I32" s="588">
        <f t="shared" si="1"/>
        <v>957.81659999999999</v>
      </c>
      <c r="J32" s="588">
        <f t="shared" si="2"/>
        <v>478.9083</v>
      </c>
      <c r="K32" s="588">
        <f t="shared" si="3"/>
        <v>478.9083</v>
      </c>
      <c r="L32" s="588"/>
      <c r="M32" s="269">
        <f t="shared" si="4"/>
        <v>195.9451</v>
      </c>
      <c r="N32" s="269">
        <v>97.972549999999998</v>
      </c>
      <c r="O32" s="269">
        <v>24.4931375</v>
      </c>
      <c r="P32" s="269">
        <v>24.4931375</v>
      </c>
      <c r="Q32" s="269">
        <v>48.986274999999999</v>
      </c>
      <c r="R32" s="269"/>
      <c r="S32" s="589">
        <v>150</v>
      </c>
      <c r="T32" s="589">
        <f t="shared" si="5"/>
        <v>14.367248999999999</v>
      </c>
    </row>
    <row r="33" spans="1:20" x14ac:dyDescent="0.2">
      <c r="A33" s="511">
        <v>23</v>
      </c>
      <c r="B33" s="511" t="s">
        <v>972</v>
      </c>
      <c r="C33" s="511">
        <v>35372</v>
      </c>
      <c r="D33" s="511">
        <v>991</v>
      </c>
      <c r="E33" s="511"/>
      <c r="F33" s="511"/>
      <c r="G33" s="512">
        <f t="shared" si="0"/>
        <v>36363</v>
      </c>
      <c r="H33" s="588">
        <v>247</v>
      </c>
      <c r="I33" s="588">
        <f t="shared" si="1"/>
        <v>898.16610000000003</v>
      </c>
      <c r="J33" s="588">
        <f t="shared" si="2"/>
        <v>449.08305000000001</v>
      </c>
      <c r="K33" s="588">
        <f t="shared" si="3"/>
        <v>449.08305000000001</v>
      </c>
      <c r="L33" s="590"/>
      <c r="M33" s="269">
        <f>N33+O33+P33+Q33</f>
        <v>0</v>
      </c>
      <c r="N33" s="269">
        <v>0</v>
      </c>
      <c r="O33" s="591">
        <v>0</v>
      </c>
      <c r="P33" s="591">
        <v>0</v>
      </c>
      <c r="Q33" s="591">
        <v>0</v>
      </c>
      <c r="R33" s="591"/>
      <c r="S33" s="589">
        <v>150</v>
      </c>
      <c r="T33" s="589">
        <f t="shared" si="5"/>
        <v>13.4724915</v>
      </c>
    </row>
    <row r="34" spans="1:20" ht="16.5" customHeight="1" x14ac:dyDescent="0.2">
      <c r="A34" s="511">
        <v>24</v>
      </c>
      <c r="B34" s="511" t="s">
        <v>973</v>
      </c>
      <c r="C34" s="511">
        <v>119519</v>
      </c>
      <c r="D34" s="511"/>
      <c r="E34" s="511"/>
      <c r="F34" s="511"/>
      <c r="G34" s="512">
        <f t="shared" si="0"/>
        <v>119519</v>
      </c>
      <c r="H34" s="588">
        <v>247</v>
      </c>
      <c r="I34" s="588">
        <f t="shared" si="1"/>
        <v>2952.1192999999998</v>
      </c>
      <c r="J34" s="588">
        <f t="shared" si="2"/>
        <v>1476.0596499999999</v>
      </c>
      <c r="K34" s="588">
        <f t="shared" si="3"/>
        <v>1476.0596499999999</v>
      </c>
      <c r="L34" s="590"/>
      <c r="M34" s="269">
        <f t="shared" si="4"/>
        <v>533.79169999999999</v>
      </c>
      <c r="N34" s="592">
        <v>266.89585</v>
      </c>
      <c r="O34" s="592">
        <v>66.723962499999999</v>
      </c>
      <c r="P34" s="592">
        <v>66.723962499999999</v>
      </c>
      <c r="Q34" s="592">
        <v>133.447925</v>
      </c>
      <c r="R34" s="593"/>
      <c r="S34" s="589">
        <v>150</v>
      </c>
      <c r="T34" s="589">
        <f t="shared" si="5"/>
        <v>44.281789499999995</v>
      </c>
    </row>
    <row r="35" spans="1:20" ht="12.75" customHeight="1" x14ac:dyDescent="0.2">
      <c r="A35" s="511">
        <v>25</v>
      </c>
      <c r="B35" s="511" t="s">
        <v>974</v>
      </c>
      <c r="C35" s="511">
        <v>68028</v>
      </c>
      <c r="D35" s="511">
        <v>1540</v>
      </c>
      <c r="E35" s="511"/>
      <c r="F35" s="511"/>
      <c r="G35" s="512">
        <f t="shared" si="0"/>
        <v>69568</v>
      </c>
      <c r="H35" s="588">
        <v>247</v>
      </c>
      <c r="I35" s="588">
        <f t="shared" si="1"/>
        <v>1718.3296</v>
      </c>
      <c r="J35" s="588">
        <f t="shared" si="2"/>
        <v>859.16480000000001</v>
      </c>
      <c r="K35" s="588">
        <f t="shared" si="3"/>
        <v>859.16480000000001</v>
      </c>
      <c r="L35" s="590"/>
      <c r="M35" s="269">
        <f t="shared" si="4"/>
        <v>355.0625</v>
      </c>
      <c r="N35" s="593">
        <v>177.53125</v>
      </c>
      <c r="O35" s="593">
        <v>44.3828125</v>
      </c>
      <c r="P35" s="593">
        <v>44.3828125</v>
      </c>
      <c r="Q35" s="593">
        <v>88.765625</v>
      </c>
      <c r="R35" s="593"/>
      <c r="S35" s="589">
        <v>150</v>
      </c>
      <c r="T35" s="589">
        <f t="shared" si="5"/>
        <v>25.774944000000001</v>
      </c>
    </row>
    <row r="36" spans="1:20" ht="12.75" customHeight="1" x14ac:dyDescent="0.2">
      <c r="A36" s="511">
        <v>26</v>
      </c>
      <c r="B36" s="511" t="s">
        <v>975</v>
      </c>
      <c r="C36" s="511">
        <v>16196</v>
      </c>
      <c r="D36" s="511"/>
      <c r="E36" s="511"/>
      <c r="F36" s="511"/>
      <c r="G36" s="512">
        <f t="shared" si="0"/>
        <v>16196</v>
      </c>
      <c r="H36" s="588">
        <v>247</v>
      </c>
      <c r="I36" s="588">
        <f t="shared" si="1"/>
        <v>400.0412</v>
      </c>
      <c r="J36" s="588">
        <f t="shared" si="2"/>
        <v>200.0206</v>
      </c>
      <c r="K36" s="588">
        <f t="shared" si="3"/>
        <v>200.0206</v>
      </c>
      <c r="L36" s="590"/>
      <c r="M36" s="269">
        <f t="shared" si="4"/>
        <v>89.300380000000004</v>
      </c>
      <c r="N36" s="593">
        <v>44.650190000000002</v>
      </c>
      <c r="O36" s="593">
        <v>11.162547500000001</v>
      </c>
      <c r="P36" s="593">
        <v>11.162547500000001</v>
      </c>
      <c r="Q36" s="593">
        <v>22.325095000000001</v>
      </c>
      <c r="R36" s="593"/>
      <c r="S36" s="589">
        <v>150</v>
      </c>
      <c r="T36" s="589">
        <f t="shared" si="5"/>
        <v>6.0006180000000002</v>
      </c>
    </row>
    <row r="37" spans="1:20" x14ac:dyDescent="0.2">
      <c r="A37" s="511">
        <v>27</v>
      </c>
      <c r="B37" s="511" t="s">
        <v>976</v>
      </c>
      <c r="C37" s="511">
        <f>64397+10558</f>
        <v>74955</v>
      </c>
      <c r="D37" s="511"/>
      <c r="E37" s="511"/>
      <c r="F37" s="511"/>
      <c r="G37" s="512">
        <f t="shared" si="0"/>
        <v>74955</v>
      </c>
      <c r="H37" s="588">
        <v>247</v>
      </c>
      <c r="I37" s="588">
        <f t="shared" si="1"/>
        <v>1851.3885</v>
      </c>
      <c r="J37" s="588">
        <f t="shared" si="2"/>
        <v>925.69425000000001</v>
      </c>
      <c r="K37" s="588">
        <f t="shared" si="3"/>
        <v>925.69425000000001</v>
      </c>
      <c r="L37" s="590"/>
      <c r="M37" s="269">
        <f t="shared" si="4"/>
        <v>323.75772000000001</v>
      </c>
      <c r="N37" s="592">
        <v>161.87886</v>
      </c>
      <c r="O37" s="592">
        <v>40.469715000000001</v>
      </c>
      <c r="P37" s="592">
        <v>40.469715000000001</v>
      </c>
      <c r="Q37" s="592">
        <v>80.939430000000002</v>
      </c>
      <c r="R37" s="592"/>
      <c r="S37" s="589">
        <v>150</v>
      </c>
      <c r="T37" s="589">
        <f t="shared" si="5"/>
        <v>27.770827500000003</v>
      </c>
    </row>
    <row r="38" spans="1:20" x14ac:dyDescent="0.2">
      <c r="A38" s="511">
        <v>28</v>
      </c>
      <c r="B38" s="511" t="s">
        <v>977</v>
      </c>
      <c r="C38" s="511">
        <v>88743</v>
      </c>
      <c r="D38" s="511">
        <v>915</v>
      </c>
      <c r="E38" s="511"/>
      <c r="F38" s="511"/>
      <c r="G38" s="512">
        <f t="shared" si="0"/>
        <v>89658</v>
      </c>
      <c r="H38" s="588">
        <v>247</v>
      </c>
      <c r="I38" s="588">
        <f t="shared" si="1"/>
        <v>2214.5526</v>
      </c>
      <c r="J38" s="588">
        <f t="shared" si="2"/>
        <v>1107.2763</v>
      </c>
      <c r="K38" s="588">
        <f t="shared" si="3"/>
        <v>1107.2763</v>
      </c>
      <c r="L38" s="590"/>
      <c r="M38" s="269">
        <f t="shared" si="4"/>
        <v>419.06513999999999</v>
      </c>
      <c r="N38" s="591">
        <v>209.53256999999999</v>
      </c>
      <c r="O38" s="591">
        <v>52.383142499999998</v>
      </c>
      <c r="P38" s="591">
        <v>52.383142499999998</v>
      </c>
      <c r="Q38" s="591">
        <v>104.766285</v>
      </c>
      <c r="R38" s="591"/>
      <c r="S38" s="589">
        <v>150</v>
      </c>
      <c r="T38" s="589">
        <f t="shared" si="5"/>
        <v>33.218288999999999</v>
      </c>
    </row>
    <row r="39" spans="1:20" ht="15.75" x14ac:dyDescent="0.2">
      <c r="A39" s="511">
        <v>29</v>
      </c>
      <c r="B39" s="511" t="s">
        <v>978</v>
      </c>
      <c r="C39" s="511">
        <f>56155+62751</f>
        <v>118906</v>
      </c>
      <c r="D39" s="511">
        <f>205-97</f>
        <v>108</v>
      </c>
      <c r="E39" s="513"/>
      <c r="F39" s="512">
        <f>531+197</f>
        <v>728</v>
      </c>
      <c r="G39" s="512">
        <f t="shared" si="0"/>
        <v>119742</v>
      </c>
      <c r="H39" s="588">
        <v>247</v>
      </c>
      <c r="I39" s="588">
        <f t="shared" si="1"/>
        <v>2957.6273999999999</v>
      </c>
      <c r="J39" s="588">
        <f t="shared" si="2"/>
        <v>1478.8136999999999</v>
      </c>
      <c r="K39" s="588">
        <f t="shared" si="3"/>
        <v>1478.8136999999999</v>
      </c>
      <c r="L39" s="590"/>
      <c r="M39" s="269">
        <f t="shared" si="4"/>
        <v>296.02456000000001</v>
      </c>
      <c r="N39" s="594">
        <v>148.01228</v>
      </c>
      <c r="O39" s="594">
        <v>37.003070000000001</v>
      </c>
      <c r="P39" s="594">
        <v>37.003070000000001</v>
      </c>
      <c r="Q39" s="594">
        <v>74.006140000000002</v>
      </c>
      <c r="R39" s="594"/>
      <c r="S39" s="589">
        <v>150</v>
      </c>
      <c r="T39" s="589">
        <f t="shared" si="5"/>
        <v>44.364410999999997</v>
      </c>
    </row>
    <row r="40" spans="1:20" x14ac:dyDescent="0.2">
      <c r="A40" s="511">
        <v>30</v>
      </c>
      <c r="B40" s="511" t="s">
        <v>979</v>
      </c>
      <c r="C40" s="511">
        <v>68448</v>
      </c>
      <c r="D40" s="511">
        <v>224</v>
      </c>
      <c r="E40" s="511"/>
      <c r="F40" s="511"/>
      <c r="G40" s="512">
        <f t="shared" si="0"/>
        <v>68672</v>
      </c>
      <c r="H40" s="588">
        <v>247</v>
      </c>
      <c r="I40" s="588">
        <f t="shared" si="1"/>
        <v>1696.1984</v>
      </c>
      <c r="J40" s="588">
        <f t="shared" si="2"/>
        <v>848.0992</v>
      </c>
      <c r="K40" s="588">
        <f t="shared" si="3"/>
        <v>848.0992</v>
      </c>
      <c r="L40" s="590"/>
      <c r="M40" s="269">
        <f t="shared" si="4"/>
        <v>322.63634000000002</v>
      </c>
      <c r="N40" s="591">
        <v>161.31817000000001</v>
      </c>
      <c r="O40" s="591">
        <v>40.329542500000002</v>
      </c>
      <c r="P40" s="591">
        <v>40.329542500000002</v>
      </c>
      <c r="Q40" s="591">
        <v>80.659085000000005</v>
      </c>
      <c r="R40" s="591"/>
      <c r="S40" s="589">
        <v>150</v>
      </c>
      <c r="T40" s="589">
        <f t="shared" si="5"/>
        <v>25.442976000000002</v>
      </c>
    </row>
    <row r="41" spans="1:20" x14ac:dyDescent="0.2">
      <c r="A41" s="511">
        <v>31</v>
      </c>
      <c r="B41" s="511" t="s">
        <v>980</v>
      </c>
      <c r="C41" s="511">
        <v>45678</v>
      </c>
      <c r="D41" s="511"/>
      <c r="E41" s="511"/>
      <c r="F41" s="511"/>
      <c r="G41" s="512">
        <f t="shared" si="0"/>
        <v>45678</v>
      </c>
      <c r="H41" s="588">
        <v>247</v>
      </c>
      <c r="I41" s="588">
        <f t="shared" si="1"/>
        <v>1128.2465999999999</v>
      </c>
      <c r="J41" s="588">
        <f t="shared" si="2"/>
        <v>564.12329999999997</v>
      </c>
      <c r="K41" s="588">
        <f t="shared" si="3"/>
        <v>564.12329999999997</v>
      </c>
      <c r="L41" s="590"/>
      <c r="M41" s="269">
        <f t="shared" si="4"/>
        <v>235.54908</v>
      </c>
      <c r="N41" s="591">
        <v>117.77454</v>
      </c>
      <c r="O41" s="591">
        <v>29.443635</v>
      </c>
      <c r="P41" s="591">
        <v>29.443635</v>
      </c>
      <c r="Q41" s="591">
        <v>58.887270000000001</v>
      </c>
      <c r="R41" s="591"/>
      <c r="S41" s="589">
        <v>150</v>
      </c>
      <c r="T41" s="589">
        <f t="shared" si="5"/>
        <v>16.923698999999999</v>
      </c>
    </row>
    <row r="42" spans="1:20" x14ac:dyDescent="0.2">
      <c r="A42" s="511">
        <v>32</v>
      </c>
      <c r="B42" s="511" t="s">
        <v>981</v>
      </c>
      <c r="C42" s="511">
        <f>74532+10873</f>
        <v>85405</v>
      </c>
      <c r="D42" s="511"/>
      <c r="E42" s="511"/>
      <c r="F42" s="511"/>
      <c r="G42" s="512">
        <f t="shared" si="0"/>
        <v>85405</v>
      </c>
      <c r="H42" s="588">
        <v>247</v>
      </c>
      <c r="I42" s="588">
        <f t="shared" si="1"/>
        <v>2109.5034999999998</v>
      </c>
      <c r="J42" s="588">
        <f t="shared" si="2"/>
        <v>1054.7517499999999</v>
      </c>
      <c r="K42" s="588">
        <f t="shared" si="3"/>
        <v>1054.7517499999999</v>
      </c>
      <c r="L42" s="590"/>
      <c r="M42" s="269">
        <f t="shared" si="4"/>
        <v>185.05240000000001</v>
      </c>
      <c r="N42" s="591">
        <v>92.526200000000003</v>
      </c>
      <c r="O42" s="591">
        <v>23.131550000000001</v>
      </c>
      <c r="P42" s="591">
        <v>23.131550000000001</v>
      </c>
      <c r="Q42" s="591">
        <v>46.263100000000001</v>
      </c>
      <c r="R42" s="591"/>
      <c r="S42" s="589">
        <v>150</v>
      </c>
      <c r="T42" s="589">
        <f t="shared" si="5"/>
        <v>31.642552499999997</v>
      </c>
    </row>
    <row r="43" spans="1:20" x14ac:dyDescent="0.2">
      <c r="A43" s="511">
        <v>33</v>
      </c>
      <c r="B43" s="511" t="s">
        <v>982</v>
      </c>
      <c r="C43" s="511">
        <v>71398</v>
      </c>
      <c r="D43" s="511"/>
      <c r="E43" s="511"/>
      <c r="F43" s="511"/>
      <c r="G43" s="512">
        <f t="shared" si="0"/>
        <v>71398</v>
      </c>
      <c r="H43" s="588">
        <v>247</v>
      </c>
      <c r="I43" s="588">
        <f t="shared" si="1"/>
        <v>1763.5306</v>
      </c>
      <c r="J43" s="588">
        <f t="shared" si="2"/>
        <v>881.76530000000002</v>
      </c>
      <c r="K43" s="588">
        <f t="shared" si="3"/>
        <v>881.76530000000002</v>
      </c>
      <c r="L43" s="590"/>
      <c r="M43" s="269">
        <f t="shared" si="4"/>
        <v>222.38398000000001</v>
      </c>
      <c r="N43" s="591">
        <v>111.19199</v>
      </c>
      <c r="O43" s="591">
        <v>27.797997500000001</v>
      </c>
      <c r="P43" s="591">
        <v>27.797997500000001</v>
      </c>
      <c r="Q43" s="591">
        <v>55.595995000000002</v>
      </c>
      <c r="R43" s="591"/>
      <c r="S43" s="589">
        <v>150</v>
      </c>
      <c r="T43" s="589">
        <f t="shared" si="5"/>
        <v>26.452959000000003</v>
      </c>
    </row>
    <row r="44" spans="1:20" x14ac:dyDescent="0.2">
      <c r="A44" s="565" t="s">
        <v>19</v>
      </c>
      <c r="B44" s="565"/>
      <c r="C44" s="515">
        <f>SUM(C11:C43)</f>
        <v>2512052</v>
      </c>
      <c r="D44" s="515">
        <f>SUM(D11:D43)</f>
        <v>11072</v>
      </c>
      <c r="E44" s="515">
        <f>SUM(E11:E43)</f>
        <v>0</v>
      </c>
      <c r="F44" s="515">
        <f>SUM(F11:F43)</f>
        <v>728</v>
      </c>
      <c r="G44" s="512">
        <f t="shared" si="0"/>
        <v>2523852</v>
      </c>
      <c r="H44" s="588">
        <v>247</v>
      </c>
      <c r="I44" s="588">
        <f t="shared" si="1"/>
        <v>62339.144399999997</v>
      </c>
      <c r="J44" s="588">
        <f t="shared" si="2"/>
        <v>31169.572199999999</v>
      </c>
      <c r="K44" s="588">
        <f t="shared" si="3"/>
        <v>31169.572199999999</v>
      </c>
      <c r="L44" s="590"/>
      <c r="M44" s="269">
        <f t="shared" si="4"/>
        <v>11086.107620000002</v>
      </c>
      <c r="N44" s="591">
        <f>SUM(N11:N43)</f>
        <v>5543.0588100000014</v>
      </c>
      <c r="O44" s="591">
        <f>SUM(O11:O43)</f>
        <v>1385.7597025000002</v>
      </c>
      <c r="P44" s="591">
        <f>SUM(P11:P43)</f>
        <v>1385.7597025000002</v>
      </c>
      <c r="Q44" s="591">
        <f>SUM(Q11:Q43)</f>
        <v>2771.5294050000007</v>
      </c>
      <c r="R44" s="591"/>
      <c r="S44" s="589">
        <v>150</v>
      </c>
      <c r="T44" s="589">
        <f t="shared" si="5"/>
        <v>935.08716600000002</v>
      </c>
    </row>
  </sheetData>
  <mergeCells count="15">
    <mergeCell ref="L7:T7"/>
    <mergeCell ref="A8:A9"/>
    <mergeCell ref="B8:B9"/>
    <mergeCell ref="C8:G8"/>
    <mergeCell ref="A7:B7"/>
    <mergeCell ref="H8:H9"/>
    <mergeCell ref="I8:L8"/>
    <mergeCell ref="M8:R8"/>
    <mergeCell ref="S8:T8"/>
    <mergeCell ref="A4:T5"/>
    <mergeCell ref="A2:T2"/>
    <mergeCell ref="A3:T3"/>
    <mergeCell ref="G1:I1"/>
    <mergeCell ref="A6:T6"/>
    <mergeCell ref="Q1:T1"/>
  </mergeCells>
  <phoneticPr fontId="0" type="noConversion"/>
  <printOptions horizontalCentered="1"/>
  <pageMargins left="0.4" right="0.21" top="0.23622047244094499" bottom="0" header="0.31496062992126" footer="0.31496062992126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30"/>
  <sheetViews>
    <sheetView zoomScale="70" zoomScaleNormal="70" zoomScaleSheetLayoutView="80" workbookViewId="0">
      <selection activeCell="H32" sqref="H32"/>
    </sheetView>
  </sheetViews>
  <sheetFormatPr defaultRowHeight="12.75" x14ac:dyDescent="0.2"/>
  <cols>
    <col min="1" max="1" width="7.28515625" style="185" customWidth="1"/>
    <col min="2" max="2" width="26" style="185" customWidth="1"/>
    <col min="3" max="3" width="11.42578125" style="185" bestFit="1" customWidth="1"/>
    <col min="4" max="5" width="8.85546875" style="185" bestFit="1" customWidth="1"/>
    <col min="6" max="6" width="16" style="185" customWidth="1"/>
    <col min="7" max="9" width="10.7109375" style="185" customWidth="1"/>
    <col min="10" max="10" width="13.5703125" style="185" customWidth="1"/>
    <col min="11" max="11" width="11.42578125" style="185" bestFit="1" customWidth="1"/>
    <col min="12" max="13" width="10.140625" style="185" bestFit="1" customWidth="1"/>
    <col min="14" max="14" width="14" style="185" customWidth="1"/>
    <col min="15" max="15" width="11.42578125" style="185" bestFit="1" customWidth="1"/>
    <col min="16" max="17" width="10.140625" style="185" bestFit="1" customWidth="1"/>
    <col min="18" max="18" width="11.7109375" style="185" bestFit="1" customWidth="1"/>
    <col min="19" max="19" width="10.140625" style="185" bestFit="1" customWidth="1"/>
    <col min="20" max="21" width="8.85546875" style="185" customWidth="1"/>
    <col min="22" max="22" width="13.28515625" style="185" customWidth="1"/>
    <col min="23" max="16384" width="9.140625" style="185"/>
  </cols>
  <sheetData>
    <row r="1" spans="1:24" ht="15" x14ac:dyDescent="0.2">
      <c r="V1" s="186" t="s">
        <v>542</v>
      </c>
    </row>
    <row r="2" spans="1:24" ht="15.75" x14ac:dyDescent="0.25">
      <c r="G2" s="121" t="s">
        <v>0</v>
      </c>
      <c r="H2" s="121"/>
      <c r="I2" s="121"/>
      <c r="O2" s="83"/>
      <c r="P2" s="83"/>
      <c r="Q2" s="83"/>
      <c r="R2" s="83"/>
    </row>
    <row r="3" spans="1:24" ht="20.25" x14ac:dyDescent="0.3">
      <c r="C3" s="896" t="s">
        <v>745</v>
      </c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8" x14ac:dyDescent="0.25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24" ht="15.75" x14ac:dyDescent="0.25">
      <c r="B5" s="897" t="s">
        <v>796</v>
      </c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4"/>
      <c r="U5" s="898" t="s">
        <v>254</v>
      </c>
      <c r="V5" s="899"/>
    </row>
    <row r="6" spans="1:24" ht="15" x14ac:dyDescent="0.2">
      <c r="K6" s="83"/>
      <c r="L6" s="83"/>
      <c r="M6" s="83"/>
      <c r="N6" s="83"/>
      <c r="O6" s="83"/>
      <c r="P6" s="83"/>
      <c r="Q6" s="83"/>
      <c r="R6" s="83"/>
    </row>
    <row r="7" spans="1:24" x14ac:dyDescent="0.2">
      <c r="A7" s="900" t="s">
        <v>166</v>
      </c>
      <c r="B7" s="900"/>
      <c r="O7" s="901" t="s">
        <v>1084</v>
      </c>
      <c r="P7" s="901"/>
      <c r="Q7" s="901"/>
      <c r="R7" s="901"/>
      <c r="S7" s="901"/>
      <c r="T7" s="901"/>
      <c r="U7" s="901"/>
      <c r="V7" s="901"/>
    </row>
    <row r="8" spans="1:24" ht="35.25" customHeight="1" x14ac:dyDescent="0.2">
      <c r="A8" s="886" t="s">
        <v>2</v>
      </c>
      <c r="B8" s="886" t="s">
        <v>150</v>
      </c>
      <c r="C8" s="902" t="s">
        <v>151</v>
      </c>
      <c r="D8" s="902"/>
      <c r="E8" s="902"/>
      <c r="F8" s="902" t="s">
        <v>152</v>
      </c>
      <c r="G8" s="886" t="s">
        <v>183</v>
      </c>
      <c r="H8" s="886"/>
      <c r="I8" s="886"/>
      <c r="J8" s="886"/>
      <c r="K8" s="886"/>
      <c r="L8" s="886"/>
      <c r="M8" s="886"/>
      <c r="N8" s="886"/>
      <c r="O8" s="886" t="s">
        <v>184</v>
      </c>
      <c r="P8" s="886"/>
      <c r="Q8" s="886"/>
      <c r="R8" s="886"/>
      <c r="S8" s="886"/>
      <c r="T8" s="886"/>
      <c r="U8" s="886"/>
      <c r="V8" s="886"/>
    </row>
    <row r="9" spans="1:24" ht="15" x14ac:dyDescent="0.2">
      <c r="A9" s="886"/>
      <c r="B9" s="886"/>
      <c r="C9" s="902" t="s">
        <v>255</v>
      </c>
      <c r="D9" s="902" t="s">
        <v>46</v>
      </c>
      <c r="E9" s="902" t="s">
        <v>47</v>
      </c>
      <c r="F9" s="902"/>
      <c r="G9" s="886" t="s">
        <v>185</v>
      </c>
      <c r="H9" s="886"/>
      <c r="I9" s="886"/>
      <c r="J9" s="886"/>
      <c r="K9" s="886" t="s">
        <v>169</v>
      </c>
      <c r="L9" s="886"/>
      <c r="M9" s="886"/>
      <c r="N9" s="886"/>
      <c r="O9" s="886" t="s">
        <v>153</v>
      </c>
      <c r="P9" s="886"/>
      <c r="Q9" s="886"/>
      <c r="R9" s="886"/>
      <c r="S9" s="886" t="s">
        <v>168</v>
      </c>
      <c r="T9" s="886"/>
      <c r="U9" s="886"/>
      <c r="V9" s="886"/>
    </row>
    <row r="10" spans="1:24" x14ac:dyDescent="0.2">
      <c r="A10" s="886"/>
      <c r="B10" s="886"/>
      <c r="C10" s="902"/>
      <c r="D10" s="902"/>
      <c r="E10" s="902"/>
      <c r="F10" s="902"/>
      <c r="G10" s="903" t="s">
        <v>154</v>
      </c>
      <c r="H10" s="904"/>
      <c r="I10" s="905"/>
      <c r="J10" s="887" t="s">
        <v>155</v>
      </c>
      <c r="K10" s="890" t="s">
        <v>154</v>
      </c>
      <c r="L10" s="891"/>
      <c r="M10" s="892"/>
      <c r="N10" s="887" t="s">
        <v>155</v>
      </c>
      <c r="O10" s="890" t="s">
        <v>154</v>
      </c>
      <c r="P10" s="891"/>
      <c r="Q10" s="892"/>
      <c r="R10" s="887" t="s">
        <v>155</v>
      </c>
      <c r="S10" s="890" t="s">
        <v>154</v>
      </c>
      <c r="T10" s="891"/>
      <c r="U10" s="892"/>
      <c r="V10" s="887" t="s">
        <v>155</v>
      </c>
    </row>
    <row r="11" spans="1:24" ht="15" customHeight="1" x14ac:dyDescent="0.2">
      <c r="A11" s="886"/>
      <c r="B11" s="886"/>
      <c r="C11" s="902"/>
      <c r="D11" s="902"/>
      <c r="E11" s="902"/>
      <c r="F11" s="902"/>
      <c r="G11" s="906"/>
      <c r="H11" s="907"/>
      <c r="I11" s="908"/>
      <c r="J11" s="888"/>
      <c r="K11" s="893"/>
      <c r="L11" s="894"/>
      <c r="M11" s="895"/>
      <c r="N11" s="888"/>
      <c r="O11" s="893"/>
      <c r="P11" s="894"/>
      <c r="Q11" s="895"/>
      <c r="R11" s="888"/>
      <c r="S11" s="893"/>
      <c r="T11" s="894"/>
      <c r="U11" s="895"/>
      <c r="V11" s="888"/>
    </row>
    <row r="12" spans="1:24" ht="15" x14ac:dyDescent="0.2">
      <c r="A12" s="886"/>
      <c r="B12" s="886"/>
      <c r="C12" s="902"/>
      <c r="D12" s="902"/>
      <c r="E12" s="902"/>
      <c r="F12" s="902"/>
      <c r="G12" s="189" t="s">
        <v>255</v>
      </c>
      <c r="H12" s="189" t="s">
        <v>46</v>
      </c>
      <c r="I12" s="190" t="s">
        <v>47</v>
      </c>
      <c r="J12" s="889"/>
      <c r="K12" s="188" t="s">
        <v>255</v>
      </c>
      <c r="L12" s="188" t="s">
        <v>46</v>
      </c>
      <c r="M12" s="188" t="s">
        <v>47</v>
      </c>
      <c r="N12" s="889"/>
      <c r="O12" s="188" t="s">
        <v>255</v>
      </c>
      <c r="P12" s="188" t="s">
        <v>46</v>
      </c>
      <c r="Q12" s="188" t="s">
        <v>47</v>
      </c>
      <c r="R12" s="889"/>
      <c r="S12" s="188" t="s">
        <v>255</v>
      </c>
      <c r="T12" s="188" t="s">
        <v>46</v>
      </c>
      <c r="U12" s="188" t="s">
        <v>47</v>
      </c>
      <c r="V12" s="889"/>
    </row>
    <row r="13" spans="1:24" ht="15" x14ac:dyDescent="0.2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  <c r="M13" s="188">
        <v>13</v>
      </c>
      <c r="N13" s="188">
        <v>14</v>
      </c>
      <c r="O13" s="188">
        <v>15</v>
      </c>
      <c r="P13" s="188">
        <v>16</v>
      </c>
      <c r="Q13" s="188">
        <v>17</v>
      </c>
      <c r="R13" s="188">
        <v>18</v>
      </c>
      <c r="S13" s="188">
        <v>19</v>
      </c>
      <c r="T13" s="188">
        <v>20</v>
      </c>
      <c r="U13" s="188">
        <v>21</v>
      </c>
      <c r="V13" s="188">
        <v>22</v>
      </c>
    </row>
    <row r="14" spans="1:24" ht="15" customHeight="1" x14ac:dyDescent="0.2">
      <c r="A14" s="909" t="s">
        <v>215</v>
      </c>
      <c r="B14" s="910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</row>
    <row r="15" spans="1:24" ht="15" x14ac:dyDescent="0.2">
      <c r="A15" s="649">
        <v>1</v>
      </c>
      <c r="B15" s="191" t="s">
        <v>214</v>
      </c>
      <c r="C15" s="192">
        <v>8006.58</v>
      </c>
      <c r="D15" s="192">
        <v>735.86</v>
      </c>
      <c r="E15" s="192">
        <v>1845.47</v>
      </c>
      <c r="F15" s="192" t="s">
        <v>1057</v>
      </c>
      <c r="G15" s="192">
        <v>8006.58</v>
      </c>
      <c r="H15" s="192">
        <v>735.86</v>
      </c>
      <c r="I15" s="192">
        <v>1845.47</v>
      </c>
      <c r="J15" s="192" t="s">
        <v>1058</v>
      </c>
      <c r="K15" s="192">
        <v>8006.58</v>
      </c>
      <c r="L15" s="192">
        <v>735.86</v>
      </c>
      <c r="M15" s="192">
        <v>1845.47</v>
      </c>
      <c r="N15" s="690">
        <v>43531</v>
      </c>
      <c r="O15" s="192">
        <v>8006.58</v>
      </c>
      <c r="P15" s="192">
        <v>735.86</v>
      </c>
      <c r="Q15" s="192">
        <v>1845.47</v>
      </c>
      <c r="R15" s="690">
        <v>43592</v>
      </c>
      <c r="S15" s="192">
        <v>8006.58</v>
      </c>
      <c r="T15" s="192">
        <v>735.86</v>
      </c>
      <c r="U15" s="192">
        <v>1845.47</v>
      </c>
      <c r="V15" s="690">
        <v>43684</v>
      </c>
    </row>
    <row r="16" spans="1:24" ht="15" x14ac:dyDescent="0.2">
      <c r="A16" s="649">
        <v>2</v>
      </c>
      <c r="B16" s="191" t="s">
        <v>1059</v>
      </c>
      <c r="C16" s="192">
        <v>1457.27</v>
      </c>
      <c r="D16" s="192">
        <v>133.93</v>
      </c>
      <c r="E16" s="192">
        <v>335.89</v>
      </c>
      <c r="F16" s="690">
        <v>43533</v>
      </c>
      <c r="G16" s="192">
        <v>1457.27</v>
      </c>
      <c r="H16" s="192">
        <v>133.93</v>
      </c>
      <c r="I16" s="192">
        <v>335.89</v>
      </c>
      <c r="J16" s="690">
        <v>43565</v>
      </c>
      <c r="K16" s="192">
        <v>1457.27</v>
      </c>
      <c r="L16" s="192">
        <v>133.93</v>
      </c>
      <c r="M16" s="192">
        <v>335.89</v>
      </c>
      <c r="N16" s="192" t="s">
        <v>1060</v>
      </c>
      <c r="O16" s="192">
        <v>1457.27</v>
      </c>
      <c r="P16" s="192">
        <v>133.93</v>
      </c>
      <c r="Q16" s="192">
        <v>335.89</v>
      </c>
      <c r="R16" s="192" t="s">
        <v>1061</v>
      </c>
      <c r="S16" s="192">
        <v>1457.27</v>
      </c>
      <c r="T16" s="192">
        <v>133.93</v>
      </c>
      <c r="U16" s="192">
        <v>335.89</v>
      </c>
      <c r="V16" s="192" t="s">
        <v>1062</v>
      </c>
    </row>
    <row r="17" spans="1:24" ht="15" x14ac:dyDescent="0.2">
      <c r="A17" s="649">
        <v>3</v>
      </c>
      <c r="B17" s="191" t="s">
        <v>156</v>
      </c>
      <c r="C17" s="192">
        <v>6277.69</v>
      </c>
      <c r="D17" s="192">
        <v>576.96</v>
      </c>
      <c r="E17" s="192">
        <v>1446.98</v>
      </c>
      <c r="F17" s="690">
        <v>43533</v>
      </c>
      <c r="G17" s="192">
        <v>6277.69</v>
      </c>
      <c r="H17" s="192">
        <v>576.96</v>
      </c>
      <c r="I17" s="192">
        <v>1446.98</v>
      </c>
      <c r="J17" s="690">
        <v>43565</v>
      </c>
      <c r="K17" s="192">
        <v>6277.69</v>
      </c>
      <c r="L17" s="192">
        <v>576.96</v>
      </c>
      <c r="M17" s="192">
        <v>1446.98</v>
      </c>
      <c r="N17" s="192" t="s">
        <v>1060</v>
      </c>
      <c r="O17" s="192">
        <v>6277.69</v>
      </c>
      <c r="P17" s="192">
        <v>576.96</v>
      </c>
      <c r="Q17" s="192">
        <v>1446.98</v>
      </c>
      <c r="R17" s="192" t="s">
        <v>1061</v>
      </c>
      <c r="S17" s="192">
        <v>6277.69</v>
      </c>
      <c r="T17" s="192">
        <v>576.96</v>
      </c>
      <c r="U17" s="192">
        <v>1446.98</v>
      </c>
      <c r="V17" s="192" t="s">
        <v>1062</v>
      </c>
    </row>
    <row r="18" spans="1:24" ht="15" customHeight="1" x14ac:dyDescent="0.2">
      <c r="A18" s="649">
        <v>4</v>
      </c>
      <c r="B18" s="191" t="s">
        <v>157</v>
      </c>
      <c r="C18" s="192">
        <v>13967.38</v>
      </c>
      <c r="D18" s="192">
        <v>1283.7</v>
      </c>
      <c r="E18" s="192">
        <v>3219.4</v>
      </c>
      <c r="F18" s="192" t="s">
        <v>1063</v>
      </c>
      <c r="G18" s="192">
        <v>13967.38</v>
      </c>
      <c r="H18" s="192">
        <v>1283.7</v>
      </c>
      <c r="I18" s="192">
        <v>3219.4</v>
      </c>
      <c r="J18" s="690">
        <v>43556</v>
      </c>
      <c r="K18" s="192">
        <v>13967.38</v>
      </c>
      <c r="L18" s="192">
        <v>1283.7</v>
      </c>
      <c r="M18" s="192">
        <v>3219.4</v>
      </c>
      <c r="N18" s="192" t="s">
        <v>1064</v>
      </c>
      <c r="O18" s="192">
        <v>13967.38</v>
      </c>
      <c r="P18" s="192">
        <v>1283.7</v>
      </c>
      <c r="Q18" s="192">
        <v>3219.4</v>
      </c>
      <c r="R18" s="192" t="s">
        <v>1065</v>
      </c>
      <c r="S18" s="192">
        <v>13967.38</v>
      </c>
      <c r="T18" s="192">
        <v>1283.7</v>
      </c>
      <c r="U18" s="192">
        <v>3219.4</v>
      </c>
      <c r="V18" s="192" t="s">
        <v>1066</v>
      </c>
    </row>
    <row r="19" spans="1:24" ht="15" customHeight="1" x14ac:dyDescent="0.2">
      <c r="A19" s="909" t="s">
        <v>216</v>
      </c>
      <c r="B19" s="910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4" ht="15" x14ac:dyDescent="0.2">
      <c r="A20" s="649">
        <v>4</v>
      </c>
      <c r="B20" s="191" t="s">
        <v>204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</row>
    <row r="21" spans="1:24" ht="15" x14ac:dyDescent="0.2">
      <c r="A21" s="649">
        <v>5</v>
      </c>
      <c r="B21" s="191" t="s">
        <v>135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</row>
    <row r="24" spans="1:24" ht="14.25" x14ac:dyDescent="0.2">
      <c r="A24" s="911" t="s">
        <v>170</v>
      </c>
      <c r="B24" s="911"/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</row>
    <row r="25" spans="1:24" ht="14.25" x14ac:dyDescent="0.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</row>
    <row r="26" spans="1:24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24" ht="15.75" x14ac:dyDescent="0.25">
      <c r="A27" s="94" t="s">
        <v>12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12" t="s">
        <v>13</v>
      </c>
      <c r="O27" s="912"/>
      <c r="P27" s="912"/>
      <c r="Q27" s="912"/>
      <c r="R27" s="912"/>
      <c r="S27" s="912"/>
      <c r="T27" s="912"/>
      <c r="U27" s="912"/>
      <c r="V27" s="912"/>
    </row>
    <row r="28" spans="1:24" ht="15.75" x14ac:dyDescent="0.2">
      <c r="A28" s="912" t="s">
        <v>14</v>
      </c>
      <c r="B28" s="912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2"/>
      <c r="U28" s="912"/>
      <c r="V28" s="912"/>
    </row>
    <row r="29" spans="1:24" ht="15.75" x14ac:dyDescent="0.2">
      <c r="A29" s="912" t="s">
        <v>15</v>
      </c>
      <c r="B29" s="912"/>
      <c r="C29" s="912"/>
      <c r="D29" s="912"/>
      <c r="E29" s="912"/>
      <c r="F29" s="912"/>
      <c r="G29" s="912"/>
      <c r="H29" s="912"/>
      <c r="I29" s="912"/>
      <c r="J29" s="912"/>
      <c r="K29" s="912"/>
      <c r="L29" s="912"/>
      <c r="M29" s="912"/>
      <c r="N29" s="912"/>
      <c r="O29" s="912"/>
      <c r="P29" s="912"/>
      <c r="Q29" s="912"/>
      <c r="R29" s="912"/>
      <c r="S29" s="912"/>
      <c r="T29" s="912"/>
      <c r="U29" s="912"/>
      <c r="V29" s="912"/>
    </row>
    <row r="30" spans="1:24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V30" s="900" t="s">
        <v>87</v>
      </c>
      <c r="W30" s="900"/>
      <c r="X30" s="900"/>
    </row>
  </sheetData>
  <mergeCells count="33">
    <mergeCell ref="V30:X30"/>
    <mergeCell ref="A14:B14"/>
    <mergeCell ref="A24:V24"/>
    <mergeCell ref="N27:V27"/>
    <mergeCell ref="A28:V28"/>
    <mergeCell ref="A29:V29"/>
    <mergeCell ref="A19:B19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C3:N3"/>
    <mergeCell ref="B5:S5"/>
    <mergeCell ref="U5:V5"/>
    <mergeCell ref="A7:B7"/>
    <mergeCell ref="O7:V7"/>
    <mergeCell ref="K9:N9"/>
    <mergeCell ref="O9:R9"/>
    <mergeCell ref="S9:V9"/>
    <mergeCell ref="R10:R12"/>
    <mergeCell ref="O10:Q1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A1:T44"/>
  <sheetViews>
    <sheetView zoomScale="70" zoomScaleNormal="70" zoomScaleSheetLayoutView="100" workbookViewId="0">
      <selection activeCell="A11" sqref="A11:B44"/>
    </sheetView>
  </sheetViews>
  <sheetFormatPr defaultRowHeight="12.75" x14ac:dyDescent="0.2"/>
  <cols>
    <col min="1" max="1" width="5.5703125" style="264" customWidth="1"/>
    <col min="2" max="2" width="13.5703125" style="264" customWidth="1"/>
    <col min="3" max="3" width="10.28515625" style="264" customWidth="1"/>
    <col min="4" max="4" width="8.42578125" style="264" customWidth="1"/>
    <col min="5" max="5" width="9.85546875" style="264" customWidth="1"/>
    <col min="6" max="6" width="8.5703125" style="264" customWidth="1"/>
    <col min="7" max="7" width="10.85546875" style="264" customWidth="1"/>
    <col min="8" max="8" width="12.85546875" style="264" customWidth="1"/>
    <col min="9" max="9" width="8.7109375" style="256" customWidth="1"/>
    <col min="10" max="10" width="8" style="256" customWidth="1"/>
    <col min="11" max="11" width="9.28515625" style="256" customWidth="1"/>
    <col min="12" max="13" width="8.140625" style="256" customWidth="1"/>
    <col min="14" max="14" width="9.5703125" style="256" customWidth="1"/>
    <col min="15" max="15" width="10" style="256" customWidth="1"/>
    <col min="16" max="16" width="9.7109375" style="256" customWidth="1"/>
    <col min="17" max="17" width="10" style="256" customWidth="1"/>
    <col min="18" max="18" width="8.140625" style="256" customWidth="1"/>
    <col min="19" max="19" width="10.42578125" style="256" customWidth="1"/>
    <col min="20" max="20" width="13.5703125" style="256" customWidth="1"/>
    <col min="21" max="16384" width="9.140625" style="256"/>
  </cols>
  <sheetData>
    <row r="1" spans="1:20" ht="12.75" customHeight="1" x14ac:dyDescent="0.2">
      <c r="G1" s="1149"/>
      <c r="H1" s="1149"/>
      <c r="I1" s="1149"/>
      <c r="J1" s="264"/>
      <c r="K1" s="264"/>
      <c r="L1" s="264"/>
      <c r="M1" s="264"/>
      <c r="N1" s="264"/>
      <c r="O1" s="264"/>
      <c r="P1" s="264"/>
      <c r="Q1" s="264"/>
      <c r="R1" s="264"/>
      <c r="S1" s="1151" t="s">
        <v>536</v>
      </c>
      <c r="T1" s="1151"/>
    </row>
    <row r="2" spans="1:20" ht="15.75" x14ac:dyDescent="0.25">
      <c r="A2" s="1147" t="s">
        <v>0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</row>
    <row r="3" spans="1:20" ht="18" x14ac:dyDescent="0.25">
      <c r="A3" s="1148" t="s">
        <v>745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</row>
    <row r="4" spans="1:20" ht="12.75" customHeight="1" x14ac:dyDescent="0.2">
      <c r="A4" s="1146" t="s">
        <v>754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</row>
    <row r="5" spans="1:20" s="257" customFormat="1" ht="7.5" customHeight="1" x14ac:dyDescent="0.2">
      <c r="A5" s="1146"/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</row>
    <row r="6" spans="1:20" x14ac:dyDescent="0.2">
      <c r="A6" s="1150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</row>
    <row r="7" spans="1:20" x14ac:dyDescent="0.2">
      <c r="A7" s="1156" t="s">
        <v>166</v>
      </c>
      <c r="B7" s="1156"/>
      <c r="H7" s="298"/>
      <c r="I7" s="264"/>
      <c r="J7" s="264"/>
      <c r="K7" s="264"/>
      <c r="L7" s="1152"/>
      <c r="M7" s="1152"/>
      <c r="N7" s="1152"/>
      <c r="O7" s="1152"/>
      <c r="P7" s="1152"/>
      <c r="Q7" s="1152"/>
      <c r="R7" s="1152"/>
      <c r="S7" s="1152"/>
      <c r="T7" s="1152"/>
    </row>
    <row r="8" spans="1:20" ht="52.5" customHeight="1" x14ac:dyDescent="0.2">
      <c r="A8" s="1064" t="s">
        <v>2</v>
      </c>
      <c r="B8" s="1064" t="s">
        <v>3</v>
      </c>
      <c r="C8" s="1153" t="s">
        <v>489</v>
      </c>
      <c r="D8" s="1154"/>
      <c r="E8" s="1154"/>
      <c r="F8" s="1154"/>
      <c r="G8" s="1155"/>
      <c r="H8" s="1157" t="s">
        <v>88</v>
      </c>
      <c r="I8" s="1153" t="s">
        <v>89</v>
      </c>
      <c r="J8" s="1154"/>
      <c r="K8" s="1154"/>
      <c r="L8" s="1155"/>
      <c r="M8" s="1064" t="s">
        <v>652</v>
      </c>
      <c r="N8" s="1064"/>
      <c r="O8" s="1064"/>
      <c r="P8" s="1064"/>
      <c r="Q8" s="1064"/>
      <c r="R8" s="1064"/>
      <c r="S8" s="1159" t="s">
        <v>708</v>
      </c>
      <c r="T8" s="1159"/>
    </row>
    <row r="9" spans="1:20" ht="57" customHeight="1" x14ac:dyDescent="0.2">
      <c r="A9" s="1064"/>
      <c r="B9" s="1064"/>
      <c r="C9" s="299" t="s">
        <v>5</v>
      </c>
      <c r="D9" s="299" t="s">
        <v>6</v>
      </c>
      <c r="E9" s="299" t="s">
        <v>362</v>
      </c>
      <c r="F9" s="300" t="s">
        <v>105</v>
      </c>
      <c r="G9" s="300" t="s">
        <v>232</v>
      </c>
      <c r="H9" s="1158"/>
      <c r="I9" s="315" t="s">
        <v>94</v>
      </c>
      <c r="J9" s="315" t="s">
        <v>22</v>
      </c>
      <c r="K9" s="315" t="s">
        <v>45</v>
      </c>
      <c r="L9" s="315" t="s">
        <v>687</v>
      </c>
      <c r="M9" s="321" t="s">
        <v>19</v>
      </c>
      <c r="N9" s="567" t="s">
        <v>1069</v>
      </c>
      <c r="O9" s="567" t="s">
        <v>1070</v>
      </c>
      <c r="P9" s="567" t="s">
        <v>1071</v>
      </c>
      <c r="Q9" s="567" t="s">
        <v>1072</v>
      </c>
      <c r="R9" s="321" t="s">
        <v>657</v>
      </c>
      <c r="S9" s="334" t="s">
        <v>712</v>
      </c>
      <c r="T9" s="334" t="s">
        <v>710</v>
      </c>
    </row>
    <row r="10" spans="1:20" s="330" customFormat="1" x14ac:dyDescent="0.2">
      <c r="A10" s="328">
        <v>1</v>
      </c>
      <c r="B10" s="328">
        <v>2</v>
      </c>
      <c r="C10" s="328">
        <v>3</v>
      </c>
      <c r="D10" s="328">
        <v>4</v>
      </c>
      <c r="E10" s="328">
        <v>5</v>
      </c>
      <c r="F10" s="328">
        <v>6</v>
      </c>
      <c r="G10" s="328">
        <v>7</v>
      </c>
      <c r="H10" s="328">
        <v>8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  <c r="Q10" s="328">
        <v>17</v>
      </c>
      <c r="R10" s="328">
        <v>18</v>
      </c>
      <c r="S10" s="328">
        <v>19</v>
      </c>
      <c r="T10" s="328">
        <v>20</v>
      </c>
    </row>
    <row r="11" spans="1:20" x14ac:dyDescent="0.2">
      <c r="A11" s="511">
        <v>1</v>
      </c>
      <c r="B11" s="511" t="s">
        <v>950</v>
      </c>
      <c r="C11" s="570">
        <v>88401</v>
      </c>
      <c r="D11" s="570">
        <v>2416.5</v>
      </c>
      <c r="E11" s="570">
        <v>2076</v>
      </c>
      <c r="F11" s="512"/>
      <c r="G11" s="571">
        <v>92894.399999999994</v>
      </c>
      <c r="H11" s="588">
        <v>247</v>
      </c>
      <c r="I11" s="588">
        <f>G11*247*150/1000000</f>
        <v>3441.7375199999997</v>
      </c>
      <c r="J11" s="588">
        <f>I11/2</f>
        <v>1720.8687599999998</v>
      </c>
      <c r="K11" s="588">
        <f>I11/2</f>
        <v>1720.8687599999998</v>
      </c>
      <c r="L11" s="588"/>
      <c r="M11" s="269">
        <f>N11+O11+P11+Q11</f>
        <v>400.11030565999999</v>
      </c>
      <c r="N11" s="269">
        <v>188.92246022</v>
      </c>
      <c r="O11" s="269">
        <v>55.596800219999999</v>
      </c>
      <c r="P11" s="269">
        <v>55.596800219999999</v>
      </c>
      <c r="Q11" s="269">
        <v>99.994245000000006</v>
      </c>
      <c r="R11" s="269"/>
      <c r="S11" s="589">
        <v>150</v>
      </c>
      <c r="T11" s="589">
        <f>I11*S11/10000</f>
        <v>51.6260628</v>
      </c>
    </row>
    <row r="12" spans="1:20" x14ac:dyDescent="0.2">
      <c r="A12" s="511">
        <v>2</v>
      </c>
      <c r="B12" s="511" t="s">
        <v>951</v>
      </c>
      <c r="C12" s="570">
        <v>32099</v>
      </c>
      <c r="D12" s="570">
        <v>368.25</v>
      </c>
      <c r="E12" s="570">
        <v>497</v>
      </c>
      <c r="F12" s="570"/>
      <c r="G12" s="571">
        <v>32964.400000000001</v>
      </c>
      <c r="H12" s="588">
        <v>247</v>
      </c>
      <c r="I12" s="588">
        <f t="shared" ref="I12:I44" si="0">G12*247*150/1000000</f>
        <v>1221.3310200000001</v>
      </c>
      <c r="J12" s="588">
        <f t="shared" ref="J12:J44" si="1">I12/2</f>
        <v>610.66551000000004</v>
      </c>
      <c r="K12" s="588">
        <f t="shared" ref="K12:K44" si="2">I12/2</f>
        <v>610.66551000000004</v>
      </c>
      <c r="L12" s="588"/>
      <c r="M12" s="269">
        <f t="shared" ref="M12:Q33" si="3">N12+O12+P12+Q12</f>
        <v>227.48870430000002</v>
      </c>
      <c r="N12" s="269">
        <v>107.41469309999999</v>
      </c>
      <c r="O12" s="269">
        <v>31.610393100000003</v>
      </c>
      <c r="P12" s="269">
        <v>31.610393100000003</v>
      </c>
      <c r="Q12" s="269">
        <v>56.853225000000002</v>
      </c>
      <c r="R12" s="269"/>
      <c r="S12" s="589">
        <v>150</v>
      </c>
      <c r="T12" s="589">
        <f t="shared" ref="T12:T44" si="4">I12*S12/10000</f>
        <v>18.319965300000003</v>
      </c>
    </row>
    <row r="13" spans="1:20" x14ac:dyDescent="0.2">
      <c r="A13" s="511">
        <v>3</v>
      </c>
      <c r="B13" s="511" t="s">
        <v>952</v>
      </c>
      <c r="C13" s="570">
        <v>48066</v>
      </c>
      <c r="D13" s="570">
        <v>3301.5</v>
      </c>
      <c r="E13" s="570">
        <v>152</v>
      </c>
      <c r="F13" s="517"/>
      <c r="G13" s="571">
        <v>51519.75</v>
      </c>
      <c r="H13" s="588">
        <v>247</v>
      </c>
      <c r="I13" s="588">
        <f t="shared" si="0"/>
        <v>1908.8067375000001</v>
      </c>
      <c r="J13" s="588">
        <f t="shared" si="1"/>
        <v>954.40336875000003</v>
      </c>
      <c r="K13" s="588">
        <f t="shared" si="2"/>
        <v>954.40336875000003</v>
      </c>
      <c r="L13" s="588"/>
      <c r="M13" s="269">
        <f t="shared" si="3"/>
        <v>392.04553829999998</v>
      </c>
      <c r="N13" s="269">
        <v>185.1144711</v>
      </c>
      <c r="O13" s="269">
        <v>54.476171100000002</v>
      </c>
      <c r="P13" s="269">
        <v>54.476171100000002</v>
      </c>
      <c r="Q13" s="269">
        <v>97.978724999999997</v>
      </c>
      <c r="R13" s="269"/>
      <c r="S13" s="589">
        <v>150</v>
      </c>
      <c r="T13" s="589">
        <f t="shared" si="4"/>
        <v>28.632101062499999</v>
      </c>
    </row>
    <row r="14" spans="1:20" x14ac:dyDescent="0.2">
      <c r="A14" s="511">
        <v>4</v>
      </c>
      <c r="B14" s="511" t="s">
        <v>953</v>
      </c>
      <c r="C14" s="570">
        <v>33656.379999999997</v>
      </c>
      <c r="D14" s="570">
        <v>0</v>
      </c>
      <c r="E14" s="570">
        <v>251</v>
      </c>
      <c r="F14" s="512"/>
      <c r="G14" s="571">
        <v>33907.379999999997</v>
      </c>
      <c r="H14" s="588">
        <v>247</v>
      </c>
      <c r="I14" s="588">
        <f t="shared" si="0"/>
        <v>1256.268429</v>
      </c>
      <c r="J14" s="588">
        <f t="shared" si="1"/>
        <v>628.13421449999998</v>
      </c>
      <c r="K14" s="588">
        <f t="shared" si="2"/>
        <v>628.13421449999998</v>
      </c>
      <c r="L14" s="588"/>
      <c r="M14" s="269">
        <f t="shared" si="3"/>
        <v>272.60840918999997</v>
      </c>
      <c r="N14" s="269">
        <v>128.71913222999999</v>
      </c>
      <c r="O14" s="269">
        <v>37.879942229999997</v>
      </c>
      <c r="P14" s="269">
        <v>37.879942229999997</v>
      </c>
      <c r="Q14" s="269">
        <v>68.129392499999994</v>
      </c>
      <c r="R14" s="269"/>
      <c r="S14" s="589">
        <v>150</v>
      </c>
      <c r="T14" s="589">
        <f t="shared" si="4"/>
        <v>18.844026435</v>
      </c>
    </row>
    <row r="15" spans="1:20" x14ac:dyDescent="0.2">
      <c r="A15" s="511">
        <v>5</v>
      </c>
      <c r="B15" s="511" t="s">
        <v>954</v>
      </c>
      <c r="C15" s="570">
        <v>108129.32</v>
      </c>
      <c r="D15" s="570">
        <v>2454</v>
      </c>
      <c r="E15" s="570">
        <v>3905</v>
      </c>
      <c r="F15" s="512"/>
      <c r="G15" s="571">
        <v>114488.32000000001</v>
      </c>
      <c r="H15" s="588">
        <v>247</v>
      </c>
      <c r="I15" s="588">
        <f t="shared" si="0"/>
        <v>4241.7922560000006</v>
      </c>
      <c r="J15" s="588">
        <f t="shared" si="1"/>
        <v>2120.8961280000003</v>
      </c>
      <c r="K15" s="588">
        <f t="shared" si="2"/>
        <v>2120.8961280000003</v>
      </c>
      <c r="L15" s="588"/>
      <c r="M15" s="269">
        <f t="shared" si="3"/>
        <v>948.42553649999991</v>
      </c>
      <c r="N15" s="269">
        <v>447.82372049999998</v>
      </c>
      <c r="O15" s="269">
        <v>131.78722049999999</v>
      </c>
      <c r="P15" s="269">
        <v>131.78722049999999</v>
      </c>
      <c r="Q15" s="269">
        <v>237.02737500000001</v>
      </c>
      <c r="R15" s="269"/>
      <c r="S15" s="589">
        <v>150</v>
      </c>
      <c r="T15" s="589">
        <f t="shared" si="4"/>
        <v>63.626883840000012</v>
      </c>
    </row>
    <row r="16" spans="1:20" x14ac:dyDescent="0.2">
      <c r="A16" s="511">
        <v>6</v>
      </c>
      <c r="B16" s="511" t="s">
        <v>955</v>
      </c>
      <c r="C16" s="570">
        <v>30096.1</v>
      </c>
      <c r="D16" s="570">
        <v>1387.5</v>
      </c>
      <c r="E16" s="570">
        <v>578</v>
      </c>
      <c r="F16" s="512"/>
      <c r="G16" s="571">
        <v>32061.599999999999</v>
      </c>
      <c r="H16" s="588">
        <v>247</v>
      </c>
      <c r="I16" s="588">
        <f t="shared" si="0"/>
        <v>1187.88228</v>
      </c>
      <c r="J16" s="588">
        <f t="shared" si="1"/>
        <v>593.94114000000002</v>
      </c>
      <c r="K16" s="588">
        <f t="shared" si="2"/>
        <v>593.94114000000002</v>
      </c>
      <c r="L16" s="588"/>
      <c r="M16" s="269">
        <f t="shared" si="3"/>
        <v>263.88393199999996</v>
      </c>
      <c r="N16" s="269">
        <v>124.59964399999998</v>
      </c>
      <c r="O16" s="269">
        <v>36.667644000000003</v>
      </c>
      <c r="P16" s="269">
        <v>36.667644000000003</v>
      </c>
      <c r="Q16" s="269">
        <v>65.948999999999998</v>
      </c>
      <c r="R16" s="269"/>
      <c r="S16" s="589">
        <v>150</v>
      </c>
      <c r="T16" s="589">
        <f t="shared" si="4"/>
        <v>17.818234199999999</v>
      </c>
    </row>
    <row r="17" spans="1:20" x14ac:dyDescent="0.2">
      <c r="A17" s="511">
        <v>7</v>
      </c>
      <c r="B17" s="511" t="s">
        <v>956</v>
      </c>
      <c r="C17" s="572">
        <v>63759.240000000005</v>
      </c>
      <c r="D17" s="572">
        <v>429</v>
      </c>
      <c r="E17" s="572">
        <v>1654</v>
      </c>
      <c r="F17" s="512"/>
      <c r="G17" s="571">
        <v>65842.240000000005</v>
      </c>
      <c r="H17" s="588">
        <v>247</v>
      </c>
      <c r="I17" s="588">
        <f t="shared" si="0"/>
        <v>2439.4549919999999</v>
      </c>
      <c r="J17" s="588">
        <f t="shared" si="1"/>
        <v>1219.727496</v>
      </c>
      <c r="K17" s="588">
        <f t="shared" si="2"/>
        <v>1219.727496</v>
      </c>
      <c r="L17" s="588"/>
      <c r="M17" s="269">
        <f t="shared" si="3"/>
        <v>390.90401792</v>
      </c>
      <c r="N17" s="269">
        <v>184.57547263999999</v>
      </c>
      <c r="O17" s="269">
        <v>54.317552640000002</v>
      </c>
      <c r="P17" s="269">
        <v>54.317552640000002</v>
      </c>
      <c r="Q17" s="269">
        <v>97.693439999999995</v>
      </c>
      <c r="R17" s="269"/>
      <c r="S17" s="589">
        <v>150</v>
      </c>
      <c r="T17" s="589">
        <f t="shared" si="4"/>
        <v>36.591824879999997</v>
      </c>
    </row>
    <row r="18" spans="1:20" x14ac:dyDescent="0.2">
      <c r="A18" s="511">
        <v>8</v>
      </c>
      <c r="B18" s="511" t="s">
        <v>957</v>
      </c>
      <c r="C18" s="570">
        <v>17823.5</v>
      </c>
      <c r="D18" s="570">
        <v>0</v>
      </c>
      <c r="E18" s="570">
        <v>58</v>
      </c>
      <c r="F18" s="512"/>
      <c r="G18" s="571">
        <v>17881.5</v>
      </c>
      <c r="H18" s="588">
        <v>247</v>
      </c>
      <c r="I18" s="588">
        <f t="shared" si="0"/>
        <v>662.50957500000004</v>
      </c>
      <c r="J18" s="588">
        <f t="shared" si="1"/>
        <v>331.25478750000002</v>
      </c>
      <c r="K18" s="588">
        <f t="shared" si="2"/>
        <v>331.25478750000002</v>
      </c>
      <c r="L18" s="588"/>
      <c r="M18" s="269">
        <f t="shared" si="3"/>
        <v>151.02907625</v>
      </c>
      <c r="N18" s="269">
        <v>71.312296250000003</v>
      </c>
      <c r="O18" s="269">
        <v>20.986046250000001</v>
      </c>
      <c r="P18" s="269">
        <v>20.986046250000001</v>
      </c>
      <c r="Q18" s="269">
        <v>37.744687499999998</v>
      </c>
      <c r="R18" s="269"/>
      <c r="S18" s="589">
        <v>150</v>
      </c>
      <c r="T18" s="589">
        <f t="shared" si="4"/>
        <v>9.9376436249999998</v>
      </c>
    </row>
    <row r="19" spans="1:20" x14ac:dyDescent="0.2">
      <c r="A19" s="511">
        <v>9</v>
      </c>
      <c r="B19" s="511" t="s">
        <v>1044</v>
      </c>
      <c r="C19" s="570">
        <v>30790.050000000003</v>
      </c>
      <c r="D19" s="570">
        <v>1026.75</v>
      </c>
      <c r="E19" s="570">
        <v>1071</v>
      </c>
      <c r="F19" s="512"/>
      <c r="G19" s="571">
        <v>32887.800000000003</v>
      </c>
      <c r="H19" s="588">
        <v>247</v>
      </c>
      <c r="I19" s="588">
        <f t="shared" si="0"/>
        <v>1218.49299</v>
      </c>
      <c r="J19" s="588">
        <f t="shared" si="1"/>
        <v>609.24649499999998</v>
      </c>
      <c r="K19" s="588">
        <f t="shared" si="2"/>
        <v>609.24649499999998</v>
      </c>
      <c r="L19" s="588"/>
      <c r="M19" s="269">
        <f t="shared" si="3"/>
        <v>249.85953876000002</v>
      </c>
      <c r="N19" s="269">
        <v>117.97766291999999</v>
      </c>
      <c r="O19" s="269">
        <v>34.718902920000005</v>
      </c>
      <c r="P19" s="269">
        <v>34.718902920000005</v>
      </c>
      <c r="Q19" s="269">
        <v>62.444070000000004</v>
      </c>
      <c r="R19" s="269"/>
      <c r="S19" s="589">
        <v>150</v>
      </c>
      <c r="T19" s="589">
        <f t="shared" si="4"/>
        <v>18.27739485</v>
      </c>
    </row>
    <row r="20" spans="1:20" x14ac:dyDescent="0.2">
      <c r="A20" s="511">
        <v>10</v>
      </c>
      <c r="B20" s="511" t="s">
        <v>959</v>
      </c>
      <c r="C20" s="570">
        <v>94315.520000000004</v>
      </c>
      <c r="D20" s="570">
        <v>2285</v>
      </c>
      <c r="E20" s="570">
        <v>917</v>
      </c>
      <c r="F20" s="512"/>
      <c r="G20" s="571">
        <v>97517.52</v>
      </c>
      <c r="H20" s="588">
        <v>247</v>
      </c>
      <c r="I20" s="588">
        <f t="shared" si="0"/>
        <v>3613.024116</v>
      </c>
      <c r="J20" s="588">
        <f t="shared" si="1"/>
        <v>1806.512058</v>
      </c>
      <c r="K20" s="588">
        <f t="shared" si="2"/>
        <v>1806.512058</v>
      </c>
      <c r="L20" s="588"/>
      <c r="M20" s="269">
        <f t="shared" si="3"/>
        <v>777.97578884999996</v>
      </c>
      <c r="N20" s="269">
        <v>367.34145044999997</v>
      </c>
      <c r="O20" s="269">
        <v>108.10260045</v>
      </c>
      <c r="P20" s="269">
        <v>108.10260045</v>
      </c>
      <c r="Q20" s="269">
        <v>194.4291375</v>
      </c>
      <c r="R20" s="269"/>
      <c r="S20" s="589">
        <v>150</v>
      </c>
      <c r="T20" s="589">
        <f t="shared" si="4"/>
        <v>54.195361739999996</v>
      </c>
    </row>
    <row r="21" spans="1:20" x14ac:dyDescent="0.2">
      <c r="A21" s="511">
        <v>11</v>
      </c>
      <c r="B21" s="511" t="s">
        <v>960</v>
      </c>
      <c r="C21" s="570">
        <v>10068.65</v>
      </c>
      <c r="D21" s="570">
        <v>0</v>
      </c>
      <c r="E21" s="570">
        <v>1794</v>
      </c>
      <c r="F21" s="512"/>
      <c r="G21" s="571">
        <v>11862.65</v>
      </c>
      <c r="H21" s="588">
        <v>247</v>
      </c>
      <c r="I21" s="588">
        <f t="shared" si="0"/>
        <v>439.51118250000002</v>
      </c>
      <c r="J21" s="588">
        <f t="shared" si="1"/>
        <v>219.75559125000001</v>
      </c>
      <c r="K21" s="588">
        <f t="shared" si="2"/>
        <v>219.75559125000001</v>
      </c>
      <c r="L21" s="588"/>
      <c r="M21" s="269">
        <f t="shared" si="3"/>
        <v>79.27636665</v>
      </c>
      <c r="N21" s="269">
        <v>37.432393049999995</v>
      </c>
      <c r="O21" s="269">
        <v>11.015743050000001</v>
      </c>
      <c r="P21" s="269">
        <v>11.015743050000001</v>
      </c>
      <c r="Q21" s="269">
        <v>19.8124875</v>
      </c>
      <c r="R21" s="269"/>
      <c r="S21" s="589">
        <v>150</v>
      </c>
      <c r="T21" s="589">
        <f t="shared" si="4"/>
        <v>6.5926677375000002</v>
      </c>
    </row>
    <row r="22" spans="1:20" ht="25.5" x14ac:dyDescent="0.2">
      <c r="A22" s="511">
        <v>12</v>
      </c>
      <c r="B22" s="514" t="s">
        <v>1045</v>
      </c>
      <c r="C22" s="570">
        <v>19616.099999999999</v>
      </c>
      <c r="D22" s="570">
        <v>0</v>
      </c>
      <c r="E22" s="570">
        <v>222</v>
      </c>
      <c r="F22" s="512"/>
      <c r="G22" s="571">
        <v>19838.099999999999</v>
      </c>
      <c r="H22" s="588">
        <v>247</v>
      </c>
      <c r="I22" s="588">
        <f t="shared" si="0"/>
        <v>735.00160499999993</v>
      </c>
      <c r="J22" s="588">
        <f t="shared" si="1"/>
        <v>367.50080249999996</v>
      </c>
      <c r="K22" s="588">
        <f t="shared" si="2"/>
        <v>367.50080249999996</v>
      </c>
      <c r="L22" s="588"/>
      <c r="M22" s="269">
        <f t="shared" si="3"/>
        <v>149.71706906</v>
      </c>
      <c r="N22" s="269">
        <v>70.692798019999998</v>
      </c>
      <c r="O22" s="269">
        <v>20.803738020000001</v>
      </c>
      <c r="P22" s="269">
        <v>20.803738020000001</v>
      </c>
      <c r="Q22" s="269">
        <v>37.416795</v>
      </c>
      <c r="R22" s="269"/>
      <c r="S22" s="589">
        <v>150</v>
      </c>
      <c r="T22" s="589">
        <f t="shared" si="4"/>
        <v>11.025024074999997</v>
      </c>
    </row>
    <row r="23" spans="1:20" x14ac:dyDescent="0.2">
      <c r="A23" s="511">
        <v>13</v>
      </c>
      <c r="B23" s="511" t="s">
        <v>962</v>
      </c>
      <c r="C23" s="570">
        <v>43053.599999999999</v>
      </c>
      <c r="D23" s="570">
        <v>4100</v>
      </c>
      <c r="E23" s="570">
        <v>559</v>
      </c>
      <c r="F23" s="512"/>
      <c r="G23" s="571">
        <v>47712.6</v>
      </c>
      <c r="H23" s="588">
        <v>247</v>
      </c>
      <c r="I23" s="588">
        <f t="shared" si="0"/>
        <v>1767.7518299999999</v>
      </c>
      <c r="J23" s="588">
        <f t="shared" si="1"/>
        <v>883.87591499999996</v>
      </c>
      <c r="K23" s="588">
        <f t="shared" si="2"/>
        <v>883.87591499999996</v>
      </c>
      <c r="L23" s="588"/>
      <c r="M23" s="269">
        <f t="shared" si="3"/>
        <v>59.448009399999997</v>
      </c>
      <c r="N23" s="269">
        <v>28.069919799999997</v>
      </c>
      <c r="O23" s="269">
        <v>8.2605197999999991</v>
      </c>
      <c r="P23" s="269">
        <v>8.2605197999999991</v>
      </c>
      <c r="Q23" s="269">
        <v>14.857049999999999</v>
      </c>
      <c r="R23" s="269"/>
      <c r="S23" s="589">
        <v>150</v>
      </c>
      <c r="T23" s="589">
        <f t="shared" si="4"/>
        <v>26.51627745</v>
      </c>
    </row>
    <row r="24" spans="1:20" x14ac:dyDescent="0.2">
      <c r="A24" s="511">
        <v>14</v>
      </c>
      <c r="B24" s="511" t="s">
        <v>1046</v>
      </c>
      <c r="C24" s="570">
        <v>34914.699999999997</v>
      </c>
      <c r="D24" s="570">
        <v>0</v>
      </c>
      <c r="E24" s="570">
        <v>184</v>
      </c>
      <c r="F24" s="512"/>
      <c r="G24" s="571">
        <v>35098.699999999997</v>
      </c>
      <c r="H24" s="588">
        <v>247</v>
      </c>
      <c r="I24" s="588">
        <f t="shared" si="0"/>
        <v>1300.4068349999998</v>
      </c>
      <c r="J24" s="588">
        <f t="shared" si="1"/>
        <v>650.20341749999989</v>
      </c>
      <c r="K24" s="588">
        <f t="shared" si="2"/>
        <v>650.20341749999989</v>
      </c>
      <c r="L24" s="588"/>
      <c r="M24" s="269">
        <f t="shared" si="3"/>
        <v>201.2485605</v>
      </c>
      <c r="N24" s="269">
        <v>95.024728499999995</v>
      </c>
      <c r="O24" s="269">
        <v>27.964228500000001</v>
      </c>
      <c r="P24" s="269">
        <v>27.964228500000001</v>
      </c>
      <c r="Q24" s="269">
        <v>50.295375</v>
      </c>
      <c r="R24" s="269"/>
      <c r="S24" s="589">
        <v>150</v>
      </c>
      <c r="T24" s="589">
        <f t="shared" si="4"/>
        <v>19.506102524999999</v>
      </c>
    </row>
    <row r="25" spans="1:20" x14ac:dyDescent="0.2">
      <c r="A25" s="511">
        <v>15</v>
      </c>
      <c r="B25" s="511" t="s">
        <v>964</v>
      </c>
      <c r="C25" s="570">
        <v>29844.15</v>
      </c>
      <c r="D25" s="570">
        <v>438.75</v>
      </c>
      <c r="E25" s="570">
        <v>737</v>
      </c>
      <c r="F25" s="512"/>
      <c r="G25" s="571">
        <v>31019.9</v>
      </c>
      <c r="H25" s="588">
        <v>247</v>
      </c>
      <c r="I25" s="588">
        <f t="shared" si="0"/>
        <v>1149.2872950000001</v>
      </c>
      <c r="J25" s="588">
        <f t="shared" si="1"/>
        <v>574.64364750000004</v>
      </c>
      <c r="K25" s="588">
        <f t="shared" si="2"/>
        <v>574.64364750000004</v>
      </c>
      <c r="L25" s="588"/>
      <c r="M25" s="269">
        <f t="shared" si="3"/>
        <v>173.59398514</v>
      </c>
      <c r="N25" s="269">
        <f>68.81680338+13.15</f>
        <v>81.966803380000002</v>
      </c>
      <c r="O25" s="269">
        <f>20.25166338+3.87</f>
        <v>24.121663380000001</v>
      </c>
      <c r="P25" s="269">
        <f>20.25166338+3.87</f>
        <v>24.121663380000001</v>
      </c>
      <c r="Q25" s="269">
        <f>36.423855+6.96</f>
        <v>43.383855000000004</v>
      </c>
      <c r="R25" s="269"/>
      <c r="S25" s="589">
        <v>150</v>
      </c>
      <c r="T25" s="589">
        <f t="shared" si="4"/>
        <v>17.239309425000002</v>
      </c>
    </row>
    <row r="26" spans="1:20" x14ac:dyDescent="0.2">
      <c r="A26" s="511">
        <v>16</v>
      </c>
      <c r="B26" s="511" t="s">
        <v>965</v>
      </c>
      <c r="C26" s="570">
        <v>16492.599999999999</v>
      </c>
      <c r="D26" s="570">
        <v>0</v>
      </c>
      <c r="E26" s="570">
        <v>1169</v>
      </c>
      <c r="F26" s="512"/>
      <c r="G26" s="571">
        <v>17661.599999999999</v>
      </c>
      <c r="H26" s="588">
        <v>247</v>
      </c>
      <c r="I26" s="588">
        <f t="shared" si="0"/>
        <v>654.36227999999983</v>
      </c>
      <c r="J26" s="588">
        <f t="shared" si="1"/>
        <v>327.18113999999991</v>
      </c>
      <c r="K26" s="588">
        <f t="shared" si="2"/>
        <v>327.18113999999991</v>
      </c>
      <c r="L26" s="588"/>
      <c r="M26" s="269">
        <f t="shared" si="3"/>
        <v>137.99054151999999</v>
      </c>
      <c r="N26" s="269">
        <v>65.155813839999993</v>
      </c>
      <c r="O26" s="269">
        <v>19.174293840000001</v>
      </c>
      <c r="P26" s="269">
        <v>19.174293840000001</v>
      </c>
      <c r="Q26" s="269">
        <v>34.486139999999999</v>
      </c>
      <c r="R26" s="269"/>
      <c r="S26" s="589">
        <v>150</v>
      </c>
      <c r="T26" s="589">
        <f t="shared" si="4"/>
        <v>9.8154341999999968</v>
      </c>
    </row>
    <row r="27" spans="1:20" x14ac:dyDescent="0.2">
      <c r="A27" s="511">
        <v>17</v>
      </c>
      <c r="B27" s="511" t="s">
        <v>967</v>
      </c>
      <c r="C27" s="570">
        <v>66171.03</v>
      </c>
      <c r="D27" s="570">
        <v>3288.75</v>
      </c>
      <c r="E27" s="570">
        <v>223</v>
      </c>
      <c r="F27" s="512"/>
      <c r="G27" s="571">
        <v>69682.78</v>
      </c>
      <c r="H27" s="588">
        <v>247</v>
      </c>
      <c r="I27" s="588">
        <f t="shared" si="0"/>
        <v>2581.746999</v>
      </c>
      <c r="J27" s="588">
        <f t="shared" si="1"/>
        <v>1290.8734995</v>
      </c>
      <c r="K27" s="588">
        <f t="shared" si="2"/>
        <v>1290.8734995</v>
      </c>
      <c r="L27" s="588"/>
      <c r="M27" s="269">
        <f t="shared" si="3"/>
        <v>515.9523868199999</v>
      </c>
      <c r="N27" s="269">
        <v>243.62030393999999</v>
      </c>
      <c r="O27" s="269">
        <v>71.693483939999993</v>
      </c>
      <c r="P27" s="269">
        <v>71.693483939999993</v>
      </c>
      <c r="Q27" s="269">
        <v>128.94511499999999</v>
      </c>
      <c r="R27" s="269"/>
      <c r="S27" s="589">
        <v>150</v>
      </c>
      <c r="T27" s="589">
        <f t="shared" si="4"/>
        <v>38.726204985000003</v>
      </c>
    </row>
    <row r="28" spans="1:20" x14ac:dyDescent="0.2">
      <c r="A28" s="511">
        <v>18</v>
      </c>
      <c r="B28" s="511" t="s">
        <v>993</v>
      </c>
      <c r="C28" s="570">
        <v>58134.3</v>
      </c>
      <c r="D28" s="570">
        <v>495</v>
      </c>
      <c r="E28" s="570">
        <v>2109</v>
      </c>
      <c r="F28" s="512"/>
      <c r="G28" s="571">
        <v>60738.3</v>
      </c>
      <c r="H28" s="588">
        <v>247</v>
      </c>
      <c r="I28" s="588">
        <f t="shared" si="0"/>
        <v>2250.3540149999999</v>
      </c>
      <c r="J28" s="588">
        <f t="shared" si="1"/>
        <v>1125.1770074999999</v>
      </c>
      <c r="K28" s="588">
        <f t="shared" si="2"/>
        <v>1125.1770074999999</v>
      </c>
      <c r="L28" s="588"/>
      <c r="M28" s="269">
        <f t="shared" si="3"/>
        <v>410.68790035000001</v>
      </c>
      <c r="N28" s="269">
        <v>193.91694594999998</v>
      </c>
      <c r="O28" s="269">
        <v>57.06659595</v>
      </c>
      <c r="P28" s="269">
        <v>57.06659595</v>
      </c>
      <c r="Q28" s="269">
        <v>102.63776249999999</v>
      </c>
      <c r="R28" s="269"/>
      <c r="S28" s="589">
        <v>150</v>
      </c>
      <c r="T28" s="589">
        <f t="shared" si="4"/>
        <v>33.755310225000002</v>
      </c>
    </row>
    <row r="29" spans="1:20" x14ac:dyDescent="0.2">
      <c r="A29" s="511">
        <v>19</v>
      </c>
      <c r="B29" s="511" t="s">
        <v>1047</v>
      </c>
      <c r="C29" s="570">
        <v>39873.72</v>
      </c>
      <c r="D29" s="570">
        <v>0</v>
      </c>
      <c r="E29" s="570">
        <v>41</v>
      </c>
      <c r="F29" s="512"/>
      <c r="G29" s="571">
        <v>39914.720000000001</v>
      </c>
      <c r="H29" s="588">
        <v>247</v>
      </c>
      <c r="I29" s="588">
        <f t="shared" si="0"/>
        <v>1478.8403760000001</v>
      </c>
      <c r="J29" s="588">
        <f t="shared" si="1"/>
        <v>739.42018800000005</v>
      </c>
      <c r="K29" s="588">
        <f t="shared" si="2"/>
        <v>739.42018800000005</v>
      </c>
      <c r="L29" s="588"/>
      <c r="M29" s="269">
        <f t="shared" si="3"/>
        <v>308.01777837999998</v>
      </c>
      <c r="N29" s="269">
        <v>145.43858445999999</v>
      </c>
      <c r="O29" s="269">
        <v>42.800204460000003</v>
      </c>
      <c r="P29" s="269">
        <v>42.800204460000003</v>
      </c>
      <c r="Q29" s="269">
        <v>76.978785000000002</v>
      </c>
      <c r="R29" s="269"/>
      <c r="S29" s="589">
        <v>150</v>
      </c>
      <c r="T29" s="589">
        <f t="shared" si="4"/>
        <v>22.182605639999998</v>
      </c>
    </row>
    <row r="30" spans="1:20" x14ac:dyDescent="0.2">
      <c r="A30" s="511">
        <v>20</v>
      </c>
      <c r="B30" s="511" t="s">
        <v>969</v>
      </c>
      <c r="C30" s="570">
        <v>55842.7</v>
      </c>
      <c r="D30" s="570">
        <v>0</v>
      </c>
      <c r="E30" s="570">
        <v>824</v>
      </c>
      <c r="F30" s="512"/>
      <c r="G30" s="571">
        <v>56666.7</v>
      </c>
      <c r="H30" s="588">
        <v>247</v>
      </c>
      <c r="I30" s="588">
        <f t="shared" si="0"/>
        <v>2099.5012349999997</v>
      </c>
      <c r="J30" s="588">
        <f t="shared" si="1"/>
        <v>1049.7506174999999</v>
      </c>
      <c r="K30" s="588">
        <f t="shared" si="2"/>
        <v>1049.7506174999999</v>
      </c>
      <c r="L30" s="588"/>
      <c r="M30" s="269">
        <f t="shared" si="3"/>
        <v>422.90365090999995</v>
      </c>
      <c r="N30" s="269">
        <v>199.68492946999999</v>
      </c>
      <c r="O30" s="269">
        <v>58.764019470000001</v>
      </c>
      <c r="P30" s="269">
        <v>58.764019470000001</v>
      </c>
      <c r="Q30" s="269">
        <v>105.69068249999999</v>
      </c>
      <c r="R30" s="269"/>
      <c r="S30" s="589">
        <v>150</v>
      </c>
      <c r="T30" s="589">
        <f t="shared" si="4"/>
        <v>31.492518524999998</v>
      </c>
    </row>
    <row r="31" spans="1:20" x14ac:dyDescent="0.2">
      <c r="A31" s="511">
        <v>21</v>
      </c>
      <c r="B31" s="511" t="s">
        <v>970</v>
      </c>
      <c r="C31" s="570">
        <v>21452.25</v>
      </c>
      <c r="D31" s="570">
        <v>0</v>
      </c>
      <c r="E31" s="570">
        <v>477</v>
      </c>
      <c r="F31" s="512">
        <v>0</v>
      </c>
      <c r="G31" s="571">
        <v>21929.25</v>
      </c>
      <c r="H31" s="588">
        <v>247</v>
      </c>
      <c r="I31" s="588">
        <f t="shared" si="0"/>
        <v>812.47871250000003</v>
      </c>
      <c r="J31" s="588">
        <f t="shared" si="1"/>
        <v>406.23935625000001</v>
      </c>
      <c r="K31" s="588">
        <f t="shared" si="2"/>
        <v>406.23935625000001</v>
      </c>
      <c r="L31" s="588"/>
      <c r="M31" s="269">
        <f t="shared" si="3"/>
        <v>145.26217459000003</v>
      </c>
      <c r="N31" s="269">
        <v>68.589304030000008</v>
      </c>
      <c r="O31" s="269">
        <v>20.184714030000002</v>
      </c>
      <c r="P31" s="269">
        <v>20.184714030000002</v>
      </c>
      <c r="Q31" s="269">
        <v>36.303442500000003</v>
      </c>
      <c r="R31" s="269"/>
      <c r="S31" s="589">
        <v>150</v>
      </c>
      <c r="T31" s="589">
        <f t="shared" si="4"/>
        <v>12.187180687500001</v>
      </c>
    </row>
    <row r="32" spans="1:20" x14ac:dyDescent="0.2">
      <c r="A32" s="511">
        <v>22</v>
      </c>
      <c r="B32" s="511" t="s">
        <v>971</v>
      </c>
      <c r="C32" s="570">
        <v>18961.150000000001</v>
      </c>
      <c r="D32" s="570">
        <v>237</v>
      </c>
      <c r="E32" s="570">
        <v>65</v>
      </c>
      <c r="F32" s="512"/>
      <c r="G32" s="571">
        <v>19263.150000000001</v>
      </c>
      <c r="H32" s="588">
        <v>247</v>
      </c>
      <c r="I32" s="588">
        <f t="shared" si="0"/>
        <v>713.69970750000016</v>
      </c>
      <c r="J32" s="588">
        <f t="shared" si="1"/>
        <v>356.84985375000008</v>
      </c>
      <c r="K32" s="588">
        <f t="shared" si="2"/>
        <v>356.84985375000008</v>
      </c>
      <c r="L32" s="588"/>
      <c r="M32" s="269">
        <f t="shared" si="3"/>
        <v>154.45363738999998</v>
      </c>
      <c r="N32" s="269">
        <v>72.929291629999994</v>
      </c>
      <c r="O32" s="269">
        <v>21.46190163</v>
      </c>
      <c r="P32" s="269">
        <v>21.46190163</v>
      </c>
      <c r="Q32" s="269">
        <v>38.600542500000003</v>
      </c>
      <c r="R32" s="269"/>
      <c r="S32" s="589">
        <v>150</v>
      </c>
      <c r="T32" s="589">
        <f t="shared" si="4"/>
        <v>10.705495612500002</v>
      </c>
    </row>
    <row r="33" spans="1:20" x14ac:dyDescent="0.2">
      <c r="A33" s="511">
        <v>23</v>
      </c>
      <c r="B33" s="511" t="s">
        <v>972</v>
      </c>
      <c r="C33" s="570">
        <v>24055.74</v>
      </c>
      <c r="D33" s="570">
        <v>0</v>
      </c>
      <c r="E33" s="570">
        <v>306</v>
      </c>
      <c r="F33" s="512">
        <v>0</v>
      </c>
      <c r="G33" s="571">
        <v>24361.74</v>
      </c>
      <c r="H33" s="588">
        <v>247</v>
      </c>
      <c r="I33" s="588">
        <f t="shared" si="0"/>
        <v>902.60246700000005</v>
      </c>
      <c r="J33" s="588">
        <f t="shared" si="1"/>
        <v>451.30123350000002</v>
      </c>
      <c r="K33" s="588">
        <f t="shared" si="2"/>
        <v>451.30123350000002</v>
      </c>
      <c r="L33" s="588"/>
      <c r="M33" s="269">
        <f t="shared" si="3"/>
        <v>2262.4684440600004</v>
      </c>
      <c r="N33" s="269">
        <f t="shared" si="3"/>
        <v>1131.2342220300002</v>
      </c>
      <c r="O33" s="269">
        <f t="shared" si="3"/>
        <v>640.61711101500009</v>
      </c>
      <c r="P33" s="269">
        <f t="shared" si="3"/>
        <v>327.07807401000002</v>
      </c>
      <c r="Q33" s="269">
        <f t="shared" si="3"/>
        <v>163.53903700500001</v>
      </c>
      <c r="R33" s="269"/>
      <c r="S33" s="589">
        <v>150</v>
      </c>
      <c r="T33" s="589">
        <f t="shared" si="4"/>
        <v>13.539037004999999</v>
      </c>
    </row>
    <row r="34" spans="1:20" x14ac:dyDescent="0.2">
      <c r="A34" s="511">
        <v>24</v>
      </c>
      <c r="B34" s="511" t="s">
        <v>973</v>
      </c>
      <c r="C34" s="570">
        <v>67528.45</v>
      </c>
      <c r="D34" s="570">
        <v>0</v>
      </c>
      <c r="E34" s="570">
        <v>739</v>
      </c>
      <c r="F34" s="512"/>
      <c r="G34" s="571">
        <v>68267.45</v>
      </c>
      <c r="H34" s="588">
        <v>247</v>
      </c>
      <c r="I34" s="588">
        <f t="shared" si="0"/>
        <v>2529.3090225000001</v>
      </c>
      <c r="J34" s="588">
        <f t="shared" si="1"/>
        <v>1264.65451125</v>
      </c>
      <c r="K34" s="588">
        <f t="shared" si="2"/>
        <v>1264.65451125</v>
      </c>
      <c r="L34" s="588"/>
      <c r="M34" s="269">
        <f t="shared" ref="M34:M44" si="5">N34+O34+P34+Q34</f>
        <v>472.61167472999995</v>
      </c>
      <c r="N34" s="595">
        <v>223.15586241</v>
      </c>
      <c r="O34" s="595">
        <v>65.671132409999998</v>
      </c>
      <c r="P34" s="595">
        <v>65.671132409999998</v>
      </c>
      <c r="Q34" s="595">
        <v>118.1135475</v>
      </c>
      <c r="R34" s="595"/>
      <c r="S34" s="589">
        <v>150</v>
      </c>
      <c r="T34" s="589">
        <f t="shared" si="4"/>
        <v>37.9396353375</v>
      </c>
    </row>
    <row r="35" spans="1:20" ht="12.75" customHeight="1" x14ac:dyDescent="0.2">
      <c r="A35" s="511">
        <v>25</v>
      </c>
      <c r="B35" s="511" t="s">
        <v>974</v>
      </c>
      <c r="C35" s="572">
        <v>43481.8</v>
      </c>
      <c r="D35" s="572">
        <v>1158</v>
      </c>
      <c r="E35" s="572">
        <v>663</v>
      </c>
      <c r="F35" s="512"/>
      <c r="G35" s="571">
        <v>45302.8</v>
      </c>
      <c r="H35" s="588">
        <v>247</v>
      </c>
      <c r="I35" s="588">
        <f t="shared" si="0"/>
        <v>1678.4687400000003</v>
      </c>
      <c r="J35" s="588">
        <f t="shared" si="1"/>
        <v>839.23437000000013</v>
      </c>
      <c r="K35" s="588">
        <f t="shared" si="2"/>
        <v>839.23437000000013</v>
      </c>
      <c r="L35" s="588"/>
      <c r="M35" s="269">
        <f t="shared" si="5"/>
        <v>304.74146664</v>
      </c>
      <c r="N35" s="596">
        <v>143.89158888</v>
      </c>
      <c r="O35" s="596">
        <v>42.344948880000004</v>
      </c>
      <c r="P35" s="596">
        <v>42.344948880000004</v>
      </c>
      <c r="Q35" s="596">
        <v>76.159980000000004</v>
      </c>
      <c r="R35" s="596"/>
      <c r="S35" s="589">
        <v>150</v>
      </c>
      <c r="T35" s="589">
        <f t="shared" si="4"/>
        <v>25.177031100000004</v>
      </c>
    </row>
    <row r="36" spans="1:20" ht="12.75" customHeight="1" x14ac:dyDescent="0.2">
      <c r="A36" s="511">
        <v>26</v>
      </c>
      <c r="B36" s="511" t="s">
        <v>975</v>
      </c>
      <c r="C36" s="570">
        <v>12365.2</v>
      </c>
      <c r="D36" s="570">
        <v>0</v>
      </c>
      <c r="E36" s="570">
        <v>174</v>
      </c>
      <c r="F36" s="512"/>
      <c r="G36" s="571">
        <v>12539.2</v>
      </c>
      <c r="H36" s="588">
        <v>247</v>
      </c>
      <c r="I36" s="588">
        <f t="shared" si="0"/>
        <v>464.57736000000006</v>
      </c>
      <c r="J36" s="588">
        <f t="shared" si="1"/>
        <v>232.28868000000003</v>
      </c>
      <c r="K36" s="588">
        <f t="shared" si="2"/>
        <v>232.28868000000003</v>
      </c>
      <c r="L36" s="588"/>
      <c r="M36" s="269">
        <f t="shared" si="5"/>
        <v>111.75781019</v>
      </c>
      <c r="N36" s="596">
        <v>52.769349229999996</v>
      </c>
      <c r="O36" s="596">
        <v>15.529159230000001</v>
      </c>
      <c r="P36" s="596">
        <v>15.529159230000001</v>
      </c>
      <c r="Q36" s="596">
        <v>27.930142499999999</v>
      </c>
      <c r="R36" s="596"/>
      <c r="S36" s="589">
        <v>150</v>
      </c>
      <c r="T36" s="589">
        <f t="shared" si="4"/>
        <v>6.968660400000001</v>
      </c>
    </row>
    <row r="37" spans="1:20" x14ac:dyDescent="0.2">
      <c r="A37" s="511">
        <v>27</v>
      </c>
      <c r="B37" s="511" t="s">
        <v>976</v>
      </c>
      <c r="C37" s="570">
        <v>41390.5</v>
      </c>
      <c r="D37" s="570">
        <v>0</v>
      </c>
      <c r="E37" s="570">
        <v>1139</v>
      </c>
      <c r="F37" s="512"/>
      <c r="G37" s="571">
        <v>42529.5</v>
      </c>
      <c r="H37" s="588">
        <v>247</v>
      </c>
      <c r="I37" s="588">
        <f t="shared" si="0"/>
        <v>1575.717975</v>
      </c>
      <c r="J37" s="588">
        <f t="shared" si="1"/>
        <v>787.85898750000001</v>
      </c>
      <c r="K37" s="588">
        <f t="shared" si="2"/>
        <v>787.85898750000001</v>
      </c>
      <c r="L37" s="588"/>
      <c r="M37" s="269">
        <f t="shared" si="5"/>
        <v>270.42914300999996</v>
      </c>
      <c r="N37" s="595">
        <v>127.69013516999999</v>
      </c>
      <c r="O37" s="595">
        <v>37.577125170000002</v>
      </c>
      <c r="P37" s="595">
        <v>37.577125170000002</v>
      </c>
      <c r="Q37" s="595">
        <v>67.584757499999995</v>
      </c>
      <c r="R37" s="595"/>
      <c r="S37" s="589">
        <v>150</v>
      </c>
      <c r="T37" s="589">
        <f t="shared" si="4"/>
        <v>23.635769625000002</v>
      </c>
    </row>
    <row r="38" spans="1:20" x14ac:dyDescent="0.2">
      <c r="A38" s="511">
        <v>28</v>
      </c>
      <c r="B38" s="511" t="s">
        <v>977</v>
      </c>
      <c r="C38" s="570">
        <v>22196.050000000003</v>
      </c>
      <c r="D38" s="570">
        <v>12654</v>
      </c>
      <c r="E38" s="570">
        <v>14223</v>
      </c>
      <c r="F38" s="512"/>
      <c r="G38" s="571">
        <v>49073.05</v>
      </c>
      <c r="H38" s="588">
        <v>247</v>
      </c>
      <c r="I38" s="588">
        <f t="shared" si="0"/>
        <v>1818.1565025000002</v>
      </c>
      <c r="J38" s="588">
        <f t="shared" si="1"/>
        <v>909.07825125000011</v>
      </c>
      <c r="K38" s="588">
        <f t="shared" si="2"/>
        <v>909.07825125000011</v>
      </c>
      <c r="L38" s="590"/>
      <c r="M38" s="269">
        <f t="shared" si="5"/>
        <v>308.30686471000001</v>
      </c>
      <c r="N38" s="591">
        <v>145.57508407</v>
      </c>
      <c r="O38" s="591">
        <v>42.840374070000003</v>
      </c>
      <c r="P38" s="591">
        <v>42.840374070000003</v>
      </c>
      <c r="Q38" s="591">
        <v>77.051032500000005</v>
      </c>
      <c r="R38" s="591"/>
      <c r="S38" s="589">
        <v>150</v>
      </c>
      <c r="T38" s="589">
        <f t="shared" si="4"/>
        <v>27.272347537500004</v>
      </c>
    </row>
    <row r="39" spans="1:20" x14ac:dyDescent="0.2">
      <c r="A39" s="511">
        <v>29</v>
      </c>
      <c r="B39" s="511" t="s">
        <v>978</v>
      </c>
      <c r="C39" s="570">
        <v>71165.350000000006</v>
      </c>
      <c r="D39" s="570">
        <v>2511</v>
      </c>
      <c r="E39" s="570">
        <v>1802</v>
      </c>
      <c r="F39" s="512">
        <v>77</v>
      </c>
      <c r="G39" s="571">
        <v>75478.350000000006</v>
      </c>
      <c r="H39" s="588">
        <v>247</v>
      </c>
      <c r="I39" s="588">
        <f t="shared" si="0"/>
        <v>2796.4728675000006</v>
      </c>
      <c r="J39" s="588">
        <f t="shared" si="1"/>
        <v>1398.2364337500003</v>
      </c>
      <c r="K39" s="588">
        <f t="shared" si="2"/>
        <v>1398.2364337500003</v>
      </c>
      <c r="L39" s="590"/>
      <c r="M39" s="269">
        <f t="shared" si="5"/>
        <v>254.06240925</v>
      </c>
      <c r="N39" s="594">
        <v>119.96215724999999</v>
      </c>
      <c r="O39" s="594">
        <v>35.302907249999997</v>
      </c>
      <c r="P39" s="594">
        <v>35.302907249999997</v>
      </c>
      <c r="Q39" s="594">
        <v>63.494437499999997</v>
      </c>
      <c r="R39" s="594"/>
      <c r="S39" s="589">
        <v>150</v>
      </c>
      <c r="T39" s="589">
        <f t="shared" si="4"/>
        <v>41.947093012500005</v>
      </c>
    </row>
    <row r="40" spans="1:20" x14ac:dyDescent="0.2">
      <c r="A40" s="511">
        <v>30</v>
      </c>
      <c r="B40" s="511" t="s">
        <v>979</v>
      </c>
      <c r="C40" s="570">
        <v>43239.31</v>
      </c>
      <c r="D40" s="570">
        <v>179.25</v>
      </c>
      <c r="E40" s="570">
        <v>692</v>
      </c>
      <c r="F40" s="512"/>
      <c r="G40" s="571">
        <v>44110.559999999998</v>
      </c>
      <c r="H40" s="588">
        <v>247</v>
      </c>
      <c r="I40" s="588">
        <f t="shared" si="0"/>
        <v>1634.2962480000001</v>
      </c>
      <c r="J40" s="588">
        <f t="shared" si="1"/>
        <v>817.14812400000005</v>
      </c>
      <c r="K40" s="588">
        <f t="shared" si="2"/>
        <v>817.14812400000005</v>
      </c>
      <c r="L40" s="590"/>
      <c r="M40" s="269">
        <f t="shared" si="5"/>
        <v>256.76796079999997</v>
      </c>
      <c r="N40" s="591">
        <v>121.2396536</v>
      </c>
      <c r="O40" s="591">
        <v>35.678853600000004</v>
      </c>
      <c r="P40" s="591">
        <v>35.678853600000004</v>
      </c>
      <c r="Q40" s="591">
        <v>64.170599999999993</v>
      </c>
      <c r="R40" s="591"/>
      <c r="S40" s="589">
        <v>150</v>
      </c>
      <c r="T40" s="589">
        <f t="shared" si="4"/>
        <v>24.514443720000003</v>
      </c>
    </row>
    <row r="41" spans="1:20" x14ac:dyDescent="0.2">
      <c r="A41" s="511">
        <v>31</v>
      </c>
      <c r="B41" s="511" t="s">
        <v>980</v>
      </c>
      <c r="C41" s="570">
        <v>22256.15</v>
      </c>
      <c r="D41" s="570">
        <v>514.5</v>
      </c>
      <c r="E41" s="570">
        <v>245</v>
      </c>
      <c r="F41" s="512"/>
      <c r="G41" s="571">
        <v>23015.65</v>
      </c>
      <c r="H41" s="588">
        <v>247</v>
      </c>
      <c r="I41" s="588">
        <f t="shared" si="0"/>
        <v>852.72983250000016</v>
      </c>
      <c r="J41" s="588">
        <f t="shared" si="1"/>
        <v>426.36491625000008</v>
      </c>
      <c r="K41" s="588">
        <f t="shared" si="2"/>
        <v>426.36491625000008</v>
      </c>
      <c r="L41" s="590"/>
      <c r="M41" s="269">
        <f t="shared" si="5"/>
        <v>186.32725839</v>
      </c>
      <c r="N41" s="591">
        <v>87.979248630000001</v>
      </c>
      <c r="O41" s="591">
        <v>25.89085863</v>
      </c>
      <c r="P41" s="591">
        <v>25.89085863</v>
      </c>
      <c r="Q41" s="591">
        <v>46.566292500000003</v>
      </c>
      <c r="R41" s="591"/>
      <c r="S41" s="589">
        <v>150</v>
      </c>
      <c r="T41" s="589">
        <f t="shared" si="4"/>
        <v>12.790947487500002</v>
      </c>
    </row>
    <row r="42" spans="1:20" x14ac:dyDescent="0.2">
      <c r="A42" s="511">
        <v>32</v>
      </c>
      <c r="B42" s="511" t="s">
        <v>981</v>
      </c>
      <c r="C42" s="570">
        <f>47028.5+123</f>
        <v>47151.5</v>
      </c>
      <c r="D42" s="570">
        <v>165</v>
      </c>
      <c r="E42" s="570">
        <v>670</v>
      </c>
      <c r="F42" s="512"/>
      <c r="G42" s="571">
        <v>47863.5</v>
      </c>
      <c r="H42" s="588">
        <v>247</v>
      </c>
      <c r="I42" s="588">
        <f t="shared" si="0"/>
        <v>1773.3426750000001</v>
      </c>
      <c r="J42" s="588">
        <f t="shared" si="1"/>
        <v>886.67133750000005</v>
      </c>
      <c r="K42" s="588">
        <f t="shared" si="2"/>
        <v>886.67133750000005</v>
      </c>
      <c r="L42" s="590"/>
      <c r="M42" s="269">
        <f t="shared" si="5"/>
        <v>179.85617207999999</v>
      </c>
      <c r="N42" s="591">
        <v>84.923757359999996</v>
      </c>
      <c r="O42" s="591">
        <v>24.991677360000001</v>
      </c>
      <c r="P42" s="591">
        <v>24.991677360000001</v>
      </c>
      <c r="Q42" s="591">
        <v>44.949060000000003</v>
      </c>
      <c r="R42" s="591"/>
      <c r="S42" s="589">
        <v>150</v>
      </c>
      <c r="T42" s="589">
        <f t="shared" si="4"/>
        <v>26.600140124999999</v>
      </c>
    </row>
    <row r="43" spans="1:20" x14ac:dyDescent="0.2">
      <c r="A43" s="511">
        <v>33</v>
      </c>
      <c r="B43" s="511" t="s">
        <v>982</v>
      </c>
      <c r="C43" s="570">
        <v>37697.699999999997</v>
      </c>
      <c r="D43" s="570">
        <v>0</v>
      </c>
      <c r="E43" s="570">
        <v>183</v>
      </c>
      <c r="F43" s="512"/>
      <c r="G43" s="571">
        <v>37880.699999999997</v>
      </c>
      <c r="H43" s="588">
        <v>247</v>
      </c>
      <c r="I43" s="588">
        <f t="shared" si="0"/>
        <v>1403.4799349999998</v>
      </c>
      <c r="J43" s="588">
        <f t="shared" si="1"/>
        <v>701.73996749999992</v>
      </c>
      <c r="K43" s="588">
        <f t="shared" si="2"/>
        <v>701.73996749999992</v>
      </c>
      <c r="L43" s="590"/>
      <c r="M43" s="269">
        <f t="shared" si="5"/>
        <v>175.78672605</v>
      </c>
      <c r="N43" s="591">
        <v>83.002262849999994</v>
      </c>
      <c r="O43" s="591">
        <v>24.426212850000002</v>
      </c>
      <c r="P43" s="591">
        <v>24.426212850000002</v>
      </c>
      <c r="Q43" s="591">
        <v>43.9320375</v>
      </c>
      <c r="R43" s="591"/>
      <c r="S43" s="589">
        <v>150</v>
      </c>
      <c r="T43" s="589">
        <f t="shared" si="4"/>
        <v>21.052199024999997</v>
      </c>
    </row>
    <row r="44" spans="1:20" x14ac:dyDescent="0.2">
      <c r="A44" s="946" t="s">
        <v>19</v>
      </c>
      <c r="B44" s="946"/>
      <c r="C44" s="515">
        <f>SUM(C11:C43)</f>
        <v>1394088.81</v>
      </c>
      <c r="D44" s="515">
        <f>SUM(D11:D43)</f>
        <v>39409.75</v>
      </c>
      <c r="E44" s="515">
        <f>SUM(E11:E43)</f>
        <v>40399</v>
      </c>
      <c r="F44" s="515">
        <f>SUM(F11:F43)</f>
        <v>77</v>
      </c>
      <c r="G44" s="512">
        <f>SUM(G11:G43)</f>
        <v>1473775.8599999999</v>
      </c>
      <c r="H44" s="588">
        <v>247</v>
      </c>
      <c r="I44" s="588">
        <f t="shared" si="0"/>
        <v>54603.395612999993</v>
      </c>
      <c r="J44" s="588">
        <f t="shared" si="1"/>
        <v>27301.697806499997</v>
      </c>
      <c r="K44" s="588">
        <f t="shared" si="2"/>
        <v>27301.697806499997</v>
      </c>
      <c r="L44" s="590"/>
      <c r="M44" s="269">
        <f t="shared" si="5"/>
        <v>11615.998838350002</v>
      </c>
      <c r="N44" s="591">
        <f>SUM(N11:N43)</f>
        <v>5547.7461409600019</v>
      </c>
      <c r="O44" s="591">
        <f>SUM(O11:O43)</f>
        <v>1940.3247399449999</v>
      </c>
      <c r="P44" s="591">
        <f>SUM(P11:P43)</f>
        <v>1626.78570294</v>
      </c>
      <c r="Q44" s="591">
        <f>SUM(Q11:Q43)</f>
        <v>2501.1422545050004</v>
      </c>
      <c r="R44" s="591"/>
      <c r="S44" s="589">
        <v>150</v>
      </c>
      <c r="T44" s="589">
        <f t="shared" si="4"/>
        <v>819.05093419499997</v>
      </c>
    </row>
  </sheetData>
  <mergeCells count="16">
    <mergeCell ref="A44:B44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27" right="0.25" top="0.23622047244094491" bottom="0" header="0.31496062992125984" footer="0.31496062992125984"/>
  <pageSetup paperSize="9" scale="7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  <pageSetUpPr fitToPage="1"/>
  </sheetPr>
  <dimension ref="A1:P49"/>
  <sheetViews>
    <sheetView view="pageBreakPreview" zoomScale="80" zoomScaleNormal="90" zoomScaleSheetLayoutView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41" sqref="C41"/>
    </sheetView>
  </sheetViews>
  <sheetFormatPr defaultRowHeight="12.75" x14ac:dyDescent="0.2"/>
  <cols>
    <col min="1" max="1" width="7.140625" style="759" customWidth="1"/>
    <col min="2" max="2" width="23.140625" style="759" bestFit="1" customWidth="1"/>
    <col min="3" max="3" width="17.28515625" style="759" customWidth="1"/>
    <col min="4" max="4" width="12.28515625" style="759" bestFit="1" customWidth="1"/>
    <col min="5" max="5" width="12.28515625" style="759" customWidth="1"/>
    <col min="6" max="6" width="11.140625" style="759" customWidth="1"/>
    <col min="7" max="9" width="13.28515625" style="759" customWidth="1"/>
    <col min="10" max="10" width="14.42578125" style="759" customWidth="1"/>
    <col min="11" max="11" width="14.5703125" style="759" customWidth="1"/>
    <col min="12" max="12" width="15" style="759" customWidth="1"/>
    <col min="13" max="13" width="22.85546875" style="759" customWidth="1"/>
    <col min="14" max="14" width="15.5703125" style="759" customWidth="1"/>
    <col min="15" max="15" width="11.7109375" style="759" customWidth="1"/>
    <col min="16" max="16" width="17.85546875" style="759" customWidth="1"/>
    <col min="17" max="16384" width="9.140625" style="759"/>
  </cols>
  <sheetData>
    <row r="1" spans="1:16" x14ac:dyDescent="0.2">
      <c r="A1" s="82"/>
      <c r="B1" s="82"/>
      <c r="C1" s="82"/>
      <c r="D1" s="82"/>
      <c r="E1" s="82"/>
      <c r="F1" s="82"/>
      <c r="G1" s="275"/>
      <c r="H1" s="275"/>
      <c r="I1" s="275"/>
      <c r="J1" s="275"/>
      <c r="K1" s="275"/>
      <c r="L1" s="275"/>
      <c r="M1" s="275"/>
      <c r="N1" s="275"/>
      <c r="O1" s="309"/>
      <c r="P1" s="275"/>
    </row>
    <row r="2" spans="1:16" ht="15.75" x14ac:dyDescent="0.25">
      <c r="A2" s="1079" t="s">
        <v>0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</row>
    <row r="3" spans="1:16" ht="20.25" x14ac:dyDescent="0.3">
      <c r="A3" s="896" t="s">
        <v>745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</row>
    <row r="4" spans="1:16" ht="18" x14ac:dyDescent="0.2">
      <c r="A4" s="1167" t="s">
        <v>1133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</row>
    <row r="5" spans="1:16" x14ac:dyDescent="0.2">
      <c r="A5" s="1168" t="s">
        <v>1142</v>
      </c>
      <c r="B5" s="1168"/>
      <c r="C5" s="754"/>
    </row>
    <row r="6" spans="1:16" ht="47.25" customHeight="1" x14ac:dyDescent="0.2">
      <c r="A6" s="1169" t="s">
        <v>1124</v>
      </c>
      <c r="B6" s="1169" t="s">
        <v>1125</v>
      </c>
      <c r="C6" s="1169" t="s">
        <v>1126</v>
      </c>
      <c r="D6" s="1169" t="s">
        <v>1127</v>
      </c>
      <c r="E6" s="1169" t="s">
        <v>19</v>
      </c>
      <c r="F6" s="1169" t="s">
        <v>1128</v>
      </c>
      <c r="G6" s="1161" t="s">
        <v>1134</v>
      </c>
      <c r="H6" s="1162"/>
      <c r="I6" s="1163"/>
      <c r="J6" s="1164" t="s">
        <v>1136</v>
      </c>
      <c r="K6" s="1165"/>
      <c r="L6" s="1166"/>
      <c r="M6" s="1169" t="s">
        <v>1137</v>
      </c>
      <c r="N6" s="1164" t="s">
        <v>1138</v>
      </c>
      <c r="O6" s="1166" t="s">
        <v>1139</v>
      </c>
      <c r="P6" s="1169" t="s">
        <v>1129</v>
      </c>
    </row>
    <row r="7" spans="1:16" ht="54.75" customHeight="1" x14ac:dyDescent="0.2">
      <c r="A7" s="1170"/>
      <c r="B7" s="1170"/>
      <c r="C7" s="1170"/>
      <c r="D7" s="1170"/>
      <c r="E7" s="1170"/>
      <c r="F7" s="1170"/>
      <c r="G7" s="760" t="s">
        <v>1135</v>
      </c>
      <c r="H7" s="760" t="s">
        <v>22</v>
      </c>
      <c r="I7" s="760" t="s">
        <v>1005</v>
      </c>
      <c r="J7" s="760" t="s">
        <v>1135</v>
      </c>
      <c r="K7" s="760" t="s">
        <v>22</v>
      </c>
      <c r="L7" s="760" t="s">
        <v>1005</v>
      </c>
      <c r="M7" s="1170"/>
      <c r="N7" s="1175"/>
      <c r="O7" s="1174"/>
      <c r="P7" s="1170"/>
    </row>
    <row r="8" spans="1:16" ht="20.25" customHeight="1" x14ac:dyDescent="0.25">
      <c r="A8" s="772">
        <v>1</v>
      </c>
      <c r="B8" s="772" t="s">
        <v>950</v>
      </c>
      <c r="C8" s="761">
        <v>191222</v>
      </c>
      <c r="D8" s="762">
        <v>116118</v>
      </c>
      <c r="E8" s="762">
        <f>C8+D8</f>
        <v>307340</v>
      </c>
      <c r="F8" s="762">
        <v>34</v>
      </c>
      <c r="G8" s="763">
        <f>C8*50*34/1000000</f>
        <v>325.07740000000001</v>
      </c>
      <c r="H8" s="763">
        <f>C8*50*34/1000000</f>
        <v>325.07740000000001</v>
      </c>
      <c r="I8" s="763">
        <f>G8+H8</f>
        <v>650.15480000000002</v>
      </c>
      <c r="J8" s="763">
        <f>D8*75*34/1000000</f>
        <v>296.10090000000002</v>
      </c>
      <c r="K8" s="763">
        <f>D8*75*34/1000000</f>
        <v>296.10090000000002</v>
      </c>
      <c r="L8" s="763">
        <f>J8+K8</f>
        <v>592.20180000000005</v>
      </c>
      <c r="M8" s="763">
        <f>C8*34*4.97/100000</f>
        <v>323.12693559999997</v>
      </c>
      <c r="N8" s="763">
        <f>D8*34*7.45/100000</f>
        <v>294.12689400000005</v>
      </c>
      <c r="O8" s="763">
        <f>M8+N8</f>
        <v>617.25382960000002</v>
      </c>
      <c r="P8" s="763">
        <v>18.635349000000001</v>
      </c>
    </row>
    <row r="9" spans="1:16" ht="20.25" customHeight="1" x14ac:dyDescent="0.25">
      <c r="A9" s="772">
        <v>2</v>
      </c>
      <c r="B9" s="772" t="s">
        <v>951</v>
      </c>
      <c r="C9" s="761">
        <v>79810</v>
      </c>
      <c r="D9" s="762">
        <v>47092</v>
      </c>
      <c r="E9" s="762">
        <f t="shared" ref="E9:E40" si="0">C9+D9</f>
        <v>126902</v>
      </c>
      <c r="F9" s="762">
        <v>34</v>
      </c>
      <c r="G9" s="763">
        <f t="shared" ref="G9:G41" si="1">C9*50*34/1000000</f>
        <v>135.67699999999999</v>
      </c>
      <c r="H9" s="763">
        <f t="shared" ref="H9:H41" si="2">C9*50*34/1000000</f>
        <v>135.67699999999999</v>
      </c>
      <c r="I9" s="763">
        <f t="shared" ref="I9:I41" si="3">G9+H9</f>
        <v>271.35399999999998</v>
      </c>
      <c r="J9" s="763">
        <f t="shared" ref="J9:J41" si="4">D9*75*34/1000000</f>
        <v>120.08459999999999</v>
      </c>
      <c r="K9" s="763">
        <f t="shared" ref="K9:K41" si="5">D9*75*34/1000000</f>
        <v>120.08459999999999</v>
      </c>
      <c r="L9" s="763">
        <f t="shared" ref="L9:L41" si="6">J9+K9</f>
        <v>240.16919999999999</v>
      </c>
      <c r="M9" s="763">
        <f t="shared" ref="M9:M41" si="7">C9*34*4.97/100000</f>
        <v>134.86293799999999</v>
      </c>
      <c r="N9" s="763">
        <f t="shared" ref="N9:N41" si="8">D9*34*7.45/100000</f>
        <v>119.284036</v>
      </c>
      <c r="O9" s="763">
        <f t="shared" ref="O9:O41" si="9">M9+N9</f>
        <v>254.146974</v>
      </c>
      <c r="P9" s="763">
        <v>7.6728479999999992</v>
      </c>
    </row>
    <row r="10" spans="1:16" ht="20.25" customHeight="1" x14ac:dyDescent="0.25">
      <c r="A10" s="772">
        <v>3</v>
      </c>
      <c r="B10" s="772" t="s">
        <v>952</v>
      </c>
      <c r="C10" s="761">
        <v>124762</v>
      </c>
      <c r="D10" s="762">
        <v>70575</v>
      </c>
      <c r="E10" s="762">
        <f t="shared" si="0"/>
        <v>195337</v>
      </c>
      <c r="F10" s="762">
        <v>34</v>
      </c>
      <c r="G10" s="763">
        <f t="shared" si="1"/>
        <v>212.09540000000001</v>
      </c>
      <c r="H10" s="763">
        <f t="shared" si="2"/>
        <v>212.09540000000001</v>
      </c>
      <c r="I10" s="763">
        <f t="shared" si="3"/>
        <v>424.19080000000002</v>
      </c>
      <c r="J10" s="763">
        <f t="shared" si="4"/>
        <v>179.96625</v>
      </c>
      <c r="K10" s="763">
        <f t="shared" si="5"/>
        <v>179.96625</v>
      </c>
      <c r="L10" s="763">
        <f t="shared" si="6"/>
        <v>359.9325</v>
      </c>
      <c r="M10" s="763">
        <f t="shared" si="7"/>
        <v>210.82282759999998</v>
      </c>
      <c r="N10" s="763">
        <f t="shared" si="8"/>
        <v>178.76647500000001</v>
      </c>
      <c r="O10" s="763">
        <f t="shared" si="9"/>
        <v>389.5893026</v>
      </c>
      <c r="P10" s="763">
        <v>11.7618495</v>
      </c>
    </row>
    <row r="11" spans="1:16" ht="20.25" customHeight="1" x14ac:dyDescent="0.25">
      <c r="A11" s="772">
        <v>4</v>
      </c>
      <c r="B11" s="772" t="s">
        <v>953</v>
      </c>
      <c r="C11" s="761">
        <v>76850</v>
      </c>
      <c r="D11" s="762">
        <v>43471</v>
      </c>
      <c r="E11" s="762">
        <f t="shared" si="0"/>
        <v>120321</v>
      </c>
      <c r="F11" s="762">
        <v>34</v>
      </c>
      <c r="G11" s="763">
        <f t="shared" si="1"/>
        <v>130.64500000000001</v>
      </c>
      <c r="H11" s="763">
        <f t="shared" si="2"/>
        <v>130.64500000000001</v>
      </c>
      <c r="I11" s="763">
        <f t="shared" si="3"/>
        <v>261.29000000000002</v>
      </c>
      <c r="J11" s="763">
        <f t="shared" si="4"/>
        <v>110.85105</v>
      </c>
      <c r="K11" s="763">
        <f t="shared" si="5"/>
        <v>110.85105</v>
      </c>
      <c r="L11" s="763">
        <f t="shared" si="6"/>
        <v>221.7021</v>
      </c>
      <c r="M11" s="763">
        <f t="shared" si="7"/>
        <v>129.86113</v>
      </c>
      <c r="N11" s="763">
        <f t="shared" si="8"/>
        <v>110.11204300000001</v>
      </c>
      <c r="O11" s="763">
        <f t="shared" si="9"/>
        <v>239.97317300000003</v>
      </c>
      <c r="P11" s="763">
        <v>7.2448815</v>
      </c>
    </row>
    <row r="12" spans="1:16" ht="20.25" customHeight="1" x14ac:dyDescent="0.25">
      <c r="A12" s="772">
        <v>5</v>
      </c>
      <c r="B12" s="772" t="s">
        <v>954</v>
      </c>
      <c r="C12" s="761">
        <v>293370</v>
      </c>
      <c r="D12" s="762">
        <v>161456</v>
      </c>
      <c r="E12" s="762">
        <f t="shared" si="0"/>
        <v>454826</v>
      </c>
      <c r="F12" s="762">
        <v>34</v>
      </c>
      <c r="G12" s="763">
        <f t="shared" si="1"/>
        <v>498.72899999999998</v>
      </c>
      <c r="H12" s="763">
        <f t="shared" si="2"/>
        <v>498.72899999999998</v>
      </c>
      <c r="I12" s="763">
        <f t="shared" si="3"/>
        <v>997.45799999999997</v>
      </c>
      <c r="J12" s="763">
        <f t="shared" si="4"/>
        <v>411.71280000000002</v>
      </c>
      <c r="K12" s="763">
        <f t="shared" si="5"/>
        <v>411.71280000000002</v>
      </c>
      <c r="L12" s="763">
        <f t="shared" si="6"/>
        <v>823.42560000000003</v>
      </c>
      <c r="M12" s="763">
        <f t="shared" si="7"/>
        <v>495.73662599999994</v>
      </c>
      <c r="N12" s="763">
        <f t="shared" si="8"/>
        <v>408.96804800000007</v>
      </c>
      <c r="O12" s="763">
        <f t="shared" si="9"/>
        <v>904.70467400000007</v>
      </c>
      <c r="P12" s="763">
        <v>27.313254000000004</v>
      </c>
    </row>
    <row r="13" spans="1:16" ht="20.25" customHeight="1" x14ac:dyDescent="0.25">
      <c r="A13" s="772">
        <v>6</v>
      </c>
      <c r="B13" s="772" t="s">
        <v>955</v>
      </c>
      <c r="C13" s="761">
        <v>70853</v>
      </c>
      <c r="D13" s="762">
        <v>40077</v>
      </c>
      <c r="E13" s="762">
        <f t="shared" si="0"/>
        <v>110930</v>
      </c>
      <c r="F13" s="762">
        <v>34</v>
      </c>
      <c r="G13" s="763">
        <f t="shared" si="1"/>
        <v>120.45010000000001</v>
      </c>
      <c r="H13" s="763">
        <f t="shared" si="2"/>
        <v>120.45010000000001</v>
      </c>
      <c r="I13" s="763">
        <f t="shared" si="3"/>
        <v>240.90020000000001</v>
      </c>
      <c r="J13" s="763">
        <f t="shared" si="4"/>
        <v>102.19635</v>
      </c>
      <c r="K13" s="763">
        <f t="shared" si="5"/>
        <v>102.19635</v>
      </c>
      <c r="L13" s="763">
        <f t="shared" si="6"/>
        <v>204.39269999999999</v>
      </c>
      <c r="M13" s="763">
        <f t="shared" si="7"/>
        <v>119.7273994</v>
      </c>
      <c r="N13" s="763">
        <f t="shared" si="8"/>
        <v>101.515041</v>
      </c>
      <c r="O13" s="763">
        <f t="shared" si="9"/>
        <v>221.24244039999999</v>
      </c>
      <c r="P13" s="763">
        <v>6.6793935000000006</v>
      </c>
    </row>
    <row r="14" spans="1:16" ht="20.25" customHeight="1" x14ac:dyDescent="0.25">
      <c r="A14" s="772">
        <v>7</v>
      </c>
      <c r="B14" s="772" t="s">
        <v>956</v>
      </c>
      <c r="C14" s="761">
        <v>141779</v>
      </c>
      <c r="D14" s="762">
        <v>88976</v>
      </c>
      <c r="E14" s="762">
        <f t="shared" si="0"/>
        <v>230755</v>
      </c>
      <c r="F14" s="762">
        <v>34</v>
      </c>
      <c r="G14" s="763">
        <f t="shared" si="1"/>
        <v>241.02430000000001</v>
      </c>
      <c r="H14" s="763">
        <f t="shared" si="2"/>
        <v>241.02430000000001</v>
      </c>
      <c r="I14" s="763">
        <f t="shared" si="3"/>
        <v>482.04860000000002</v>
      </c>
      <c r="J14" s="763">
        <f t="shared" si="4"/>
        <v>226.8888</v>
      </c>
      <c r="K14" s="763">
        <f t="shared" si="5"/>
        <v>226.8888</v>
      </c>
      <c r="L14" s="763">
        <f t="shared" si="6"/>
        <v>453.77760000000001</v>
      </c>
      <c r="M14" s="763">
        <f t="shared" si="7"/>
        <v>239.57815419999997</v>
      </c>
      <c r="N14" s="763">
        <f t="shared" si="8"/>
        <v>225.37620800000002</v>
      </c>
      <c r="O14" s="763">
        <f t="shared" si="9"/>
        <v>464.95436219999999</v>
      </c>
      <c r="P14" s="763">
        <v>14.037393</v>
      </c>
    </row>
    <row r="15" spans="1:16" ht="20.25" customHeight="1" x14ac:dyDescent="0.25">
      <c r="A15" s="772">
        <v>8</v>
      </c>
      <c r="B15" s="772" t="s">
        <v>957</v>
      </c>
      <c r="C15" s="761">
        <v>43858</v>
      </c>
      <c r="D15" s="762">
        <v>25545</v>
      </c>
      <c r="E15" s="762">
        <f t="shared" si="0"/>
        <v>69403</v>
      </c>
      <c r="F15" s="762">
        <v>34</v>
      </c>
      <c r="G15" s="763">
        <f t="shared" si="1"/>
        <v>74.558599999999998</v>
      </c>
      <c r="H15" s="763">
        <f t="shared" si="2"/>
        <v>74.558599999999998</v>
      </c>
      <c r="I15" s="763">
        <f t="shared" si="3"/>
        <v>149.1172</v>
      </c>
      <c r="J15" s="763">
        <f t="shared" si="4"/>
        <v>65.139750000000006</v>
      </c>
      <c r="K15" s="763">
        <f t="shared" si="5"/>
        <v>65.139750000000006</v>
      </c>
      <c r="L15" s="763">
        <f t="shared" si="6"/>
        <v>130.27950000000001</v>
      </c>
      <c r="M15" s="763">
        <f t="shared" si="7"/>
        <v>74.111248399999994</v>
      </c>
      <c r="N15" s="763">
        <f t="shared" si="8"/>
        <v>64.705484999999996</v>
      </c>
      <c r="O15" s="763">
        <f t="shared" si="9"/>
        <v>138.81673339999998</v>
      </c>
      <c r="P15" s="763">
        <v>4.1909504999999996</v>
      </c>
    </row>
    <row r="16" spans="1:16" ht="20.25" customHeight="1" x14ac:dyDescent="0.25">
      <c r="A16" s="772">
        <v>9</v>
      </c>
      <c r="B16" s="772" t="s">
        <v>1044</v>
      </c>
      <c r="C16" s="761">
        <v>77397</v>
      </c>
      <c r="D16" s="762">
        <v>36542</v>
      </c>
      <c r="E16" s="762">
        <f t="shared" si="0"/>
        <v>113939</v>
      </c>
      <c r="F16" s="762">
        <v>34</v>
      </c>
      <c r="G16" s="763">
        <f t="shared" si="1"/>
        <v>131.57490000000001</v>
      </c>
      <c r="H16" s="763">
        <f t="shared" si="2"/>
        <v>131.57490000000001</v>
      </c>
      <c r="I16" s="763">
        <f t="shared" si="3"/>
        <v>263.14980000000003</v>
      </c>
      <c r="J16" s="763">
        <f t="shared" si="4"/>
        <v>93.182100000000005</v>
      </c>
      <c r="K16" s="763">
        <f t="shared" si="5"/>
        <v>93.182100000000005</v>
      </c>
      <c r="L16" s="763">
        <f t="shared" si="6"/>
        <v>186.36420000000001</v>
      </c>
      <c r="M16" s="763">
        <f t="shared" si="7"/>
        <v>130.78545059999999</v>
      </c>
      <c r="N16" s="763">
        <f t="shared" si="8"/>
        <v>92.560885999999996</v>
      </c>
      <c r="O16" s="763">
        <f t="shared" si="9"/>
        <v>223.34633659999997</v>
      </c>
      <c r="P16" s="763">
        <v>6.7427099999999998</v>
      </c>
    </row>
    <row r="17" spans="1:16" ht="20.25" customHeight="1" x14ac:dyDescent="0.25">
      <c r="A17" s="772">
        <v>10</v>
      </c>
      <c r="B17" s="772" t="s">
        <v>959</v>
      </c>
      <c r="C17" s="761">
        <v>228044</v>
      </c>
      <c r="D17" s="762">
        <v>120392</v>
      </c>
      <c r="E17" s="762">
        <f t="shared" si="0"/>
        <v>348436</v>
      </c>
      <c r="F17" s="762">
        <v>34</v>
      </c>
      <c r="G17" s="763">
        <f t="shared" si="1"/>
        <v>387.6748</v>
      </c>
      <c r="H17" s="763">
        <f t="shared" si="2"/>
        <v>387.6748</v>
      </c>
      <c r="I17" s="763">
        <f t="shared" si="3"/>
        <v>775.34960000000001</v>
      </c>
      <c r="J17" s="763">
        <f t="shared" si="4"/>
        <v>306.99959999999999</v>
      </c>
      <c r="K17" s="763">
        <f t="shared" si="5"/>
        <v>306.99959999999999</v>
      </c>
      <c r="L17" s="763">
        <f t="shared" si="6"/>
        <v>613.99919999999997</v>
      </c>
      <c r="M17" s="763">
        <f t="shared" si="7"/>
        <v>385.34875119999998</v>
      </c>
      <c r="N17" s="763">
        <f t="shared" si="8"/>
        <v>304.95293600000002</v>
      </c>
      <c r="O17" s="763">
        <f t="shared" si="9"/>
        <v>690.30168720000006</v>
      </c>
      <c r="P17" s="763">
        <v>20.840232</v>
      </c>
    </row>
    <row r="18" spans="1:16" ht="20.25" customHeight="1" x14ac:dyDescent="0.25">
      <c r="A18" s="772">
        <v>11</v>
      </c>
      <c r="B18" s="772" t="s">
        <v>960</v>
      </c>
      <c r="C18" s="761">
        <v>29847</v>
      </c>
      <c r="D18" s="762">
        <v>12487</v>
      </c>
      <c r="E18" s="762">
        <f t="shared" si="0"/>
        <v>42334</v>
      </c>
      <c r="F18" s="762">
        <v>34</v>
      </c>
      <c r="G18" s="763">
        <f t="shared" si="1"/>
        <v>50.739899999999999</v>
      </c>
      <c r="H18" s="763">
        <f t="shared" si="2"/>
        <v>50.739899999999999</v>
      </c>
      <c r="I18" s="763">
        <f t="shared" si="3"/>
        <v>101.4798</v>
      </c>
      <c r="J18" s="763">
        <f t="shared" si="4"/>
        <v>31.841850000000001</v>
      </c>
      <c r="K18" s="763">
        <f t="shared" si="5"/>
        <v>31.841850000000001</v>
      </c>
      <c r="L18" s="763">
        <f t="shared" si="6"/>
        <v>63.683700000000002</v>
      </c>
      <c r="M18" s="763">
        <f t="shared" si="7"/>
        <v>50.435460599999999</v>
      </c>
      <c r="N18" s="763">
        <f t="shared" si="8"/>
        <v>31.629571000000002</v>
      </c>
      <c r="O18" s="763">
        <f t="shared" si="9"/>
        <v>82.065031599999998</v>
      </c>
      <c r="P18" s="763">
        <v>2.4774525000000001</v>
      </c>
    </row>
    <row r="19" spans="1:16" ht="20.25" customHeight="1" x14ac:dyDescent="0.25">
      <c r="A19" s="772">
        <v>12</v>
      </c>
      <c r="B19" s="773" t="s">
        <v>1045</v>
      </c>
      <c r="C19" s="761">
        <v>43082</v>
      </c>
      <c r="D19" s="762">
        <v>22290</v>
      </c>
      <c r="E19" s="762">
        <f t="shared" si="0"/>
        <v>65372</v>
      </c>
      <c r="F19" s="762">
        <v>34</v>
      </c>
      <c r="G19" s="763">
        <f t="shared" si="1"/>
        <v>73.239400000000003</v>
      </c>
      <c r="H19" s="763">
        <f t="shared" si="2"/>
        <v>73.239400000000003</v>
      </c>
      <c r="I19" s="763">
        <f t="shared" si="3"/>
        <v>146.47880000000001</v>
      </c>
      <c r="J19" s="763">
        <f t="shared" si="4"/>
        <v>56.839500000000001</v>
      </c>
      <c r="K19" s="763">
        <f t="shared" si="5"/>
        <v>56.839500000000001</v>
      </c>
      <c r="L19" s="763">
        <f t="shared" si="6"/>
        <v>113.679</v>
      </c>
      <c r="M19" s="763">
        <f t="shared" si="7"/>
        <v>72.799963599999998</v>
      </c>
      <c r="N19" s="763">
        <f t="shared" si="8"/>
        <v>56.460569999999997</v>
      </c>
      <c r="O19" s="763">
        <f t="shared" si="9"/>
        <v>129.2605336</v>
      </c>
      <c r="P19" s="763">
        <v>3.9023669999999999</v>
      </c>
    </row>
    <row r="20" spans="1:16" ht="20.25" customHeight="1" x14ac:dyDescent="0.25">
      <c r="A20" s="772">
        <v>13</v>
      </c>
      <c r="B20" s="772" t="s">
        <v>962</v>
      </c>
      <c r="C20" s="761">
        <v>73647</v>
      </c>
      <c r="D20" s="762">
        <v>53014</v>
      </c>
      <c r="E20" s="762">
        <f t="shared" si="0"/>
        <v>126661</v>
      </c>
      <c r="F20" s="762">
        <v>34</v>
      </c>
      <c r="G20" s="763">
        <f t="shared" si="1"/>
        <v>125.1999</v>
      </c>
      <c r="H20" s="763">
        <f t="shared" si="2"/>
        <v>125.1999</v>
      </c>
      <c r="I20" s="763">
        <f t="shared" si="3"/>
        <v>250.3998</v>
      </c>
      <c r="J20" s="763">
        <f t="shared" si="4"/>
        <v>135.1857</v>
      </c>
      <c r="K20" s="763">
        <f t="shared" si="5"/>
        <v>135.1857</v>
      </c>
      <c r="L20" s="763">
        <f t="shared" si="6"/>
        <v>270.37139999999999</v>
      </c>
      <c r="M20" s="763">
        <f t="shared" si="7"/>
        <v>124.44870059999998</v>
      </c>
      <c r="N20" s="763">
        <f t="shared" si="8"/>
        <v>134.28446200000002</v>
      </c>
      <c r="O20" s="763">
        <f t="shared" si="9"/>
        <v>258.73316260000001</v>
      </c>
      <c r="P20" s="763">
        <v>7.8115680000000003</v>
      </c>
    </row>
    <row r="21" spans="1:16" ht="20.25" customHeight="1" x14ac:dyDescent="0.25">
      <c r="A21" s="772">
        <v>14</v>
      </c>
      <c r="B21" s="772" t="s">
        <v>1046</v>
      </c>
      <c r="C21" s="761">
        <v>68279</v>
      </c>
      <c r="D21" s="762">
        <v>50141</v>
      </c>
      <c r="E21" s="762">
        <f t="shared" si="0"/>
        <v>118420</v>
      </c>
      <c r="F21" s="762">
        <v>34</v>
      </c>
      <c r="G21" s="763">
        <f t="shared" si="1"/>
        <v>116.07429999999999</v>
      </c>
      <c r="H21" s="763">
        <f t="shared" si="2"/>
        <v>116.07429999999999</v>
      </c>
      <c r="I21" s="763">
        <f t="shared" si="3"/>
        <v>232.14859999999999</v>
      </c>
      <c r="J21" s="763">
        <f t="shared" si="4"/>
        <v>127.85955</v>
      </c>
      <c r="K21" s="763">
        <f t="shared" si="5"/>
        <v>127.85955</v>
      </c>
      <c r="L21" s="763">
        <f t="shared" si="6"/>
        <v>255.7191</v>
      </c>
      <c r="M21" s="763">
        <f t="shared" si="7"/>
        <v>115.3778542</v>
      </c>
      <c r="N21" s="763">
        <f t="shared" si="8"/>
        <v>127.007153</v>
      </c>
      <c r="O21" s="763">
        <f t="shared" si="9"/>
        <v>242.38500720000002</v>
      </c>
      <c r="P21" s="763">
        <v>7.3180155000000005</v>
      </c>
    </row>
    <row r="22" spans="1:16" ht="20.25" customHeight="1" x14ac:dyDescent="0.25">
      <c r="A22" s="772">
        <v>15</v>
      </c>
      <c r="B22" s="772" t="s">
        <v>964</v>
      </c>
      <c r="C22" s="761">
        <v>58473</v>
      </c>
      <c r="D22" s="762">
        <v>36494</v>
      </c>
      <c r="E22" s="762">
        <f t="shared" si="0"/>
        <v>94967</v>
      </c>
      <c r="F22" s="762">
        <v>34</v>
      </c>
      <c r="G22" s="763">
        <f t="shared" si="1"/>
        <v>99.4041</v>
      </c>
      <c r="H22" s="763">
        <f t="shared" si="2"/>
        <v>99.4041</v>
      </c>
      <c r="I22" s="763">
        <f t="shared" si="3"/>
        <v>198.8082</v>
      </c>
      <c r="J22" s="763">
        <f t="shared" si="4"/>
        <v>93.059700000000007</v>
      </c>
      <c r="K22" s="763">
        <f t="shared" si="5"/>
        <v>93.059700000000007</v>
      </c>
      <c r="L22" s="763">
        <f t="shared" si="6"/>
        <v>186.11940000000001</v>
      </c>
      <c r="M22" s="763">
        <f t="shared" si="7"/>
        <v>98.807675399999994</v>
      </c>
      <c r="N22" s="763">
        <f t="shared" si="8"/>
        <v>92.439302000000012</v>
      </c>
      <c r="O22" s="763">
        <f t="shared" si="9"/>
        <v>191.24697739999999</v>
      </c>
      <c r="P22" s="763">
        <v>5.7739140000000004</v>
      </c>
    </row>
    <row r="23" spans="1:16" ht="20.25" customHeight="1" x14ac:dyDescent="0.25">
      <c r="A23" s="772">
        <v>16</v>
      </c>
      <c r="B23" s="772" t="s">
        <v>965</v>
      </c>
      <c r="C23" s="761">
        <v>46963</v>
      </c>
      <c r="D23" s="762">
        <v>29436</v>
      </c>
      <c r="E23" s="762">
        <f t="shared" si="0"/>
        <v>76399</v>
      </c>
      <c r="F23" s="762">
        <v>34</v>
      </c>
      <c r="G23" s="763">
        <f t="shared" si="1"/>
        <v>79.837100000000007</v>
      </c>
      <c r="H23" s="763">
        <f t="shared" si="2"/>
        <v>79.837100000000007</v>
      </c>
      <c r="I23" s="763">
        <f t="shared" si="3"/>
        <v>159.67420000000001</v>
      </c>
      <c r="J23" s="763">
        <f t="shared" si="4"/>
        <v>75.061800000000005</v>
      </c>
      <c r="K23" s="763">
        <f t="shared" si="5"/>
        <v>75.061800000000005</v>
      </c>
      <c r="L23" s="763">
        <f t="shared" si="6"/>
        <v>150.12360000000001</v>
      </c>
      <c r="M23" s="763">
        <f t="shared" si="7"/>
        <v>79.358077399999999</v>
      </c>
      <c r="N23" s="763">
        <f t="shared" si="8"/>
        <v>74.561387999999994</v>
      </c>
      <c r="O23" s="763">
        <f t="shared" si="9"/>
        <v>153.91946539999998</v>
      </c>
      <c r="P23" s="763">
        <v>4.646967000000001</v>
      </c>
    </row>
    <row r="24" spans="1:16" ht="20.25" customHeight="1" x14ac:dyDescent="0.25">
      <c r="A24" s="772">
        <v>17</v>
      </c>
      <c r="B24" s="772" t="s">
        <v>967</v>
      </c>
      <c r="C24" s="761">
        <v>139103</v>
      </c>
      <c r="D24" s="762">
        <v>84979</v>
      </c>
      <c r="E24" s="762">
        <f t="shared" si="0"/>
        <v>224082</v>
      </c>
      <c r="F24" s="762">
        <v>34</v>
      </c>
      <c r="G24" s="763">
        <f t="shared" si="1"/>
        <v>236.4751</v>
      </c>
      <c r="H24" s="763">
        <f t="shared" si="2"/>
        <v>236.4751</v>
      </c>
      <c r="I24" s="763">
        <f t="shared" si="3"/>
        <v>472.9502</v>
      </c>
      <c r="J24" s="763">
        <f t="shared" si="4"/>
        <v>216.69645</v>
      </c>
      <c r="K24" s="763">
        <f t="shared" si="5"/>
        <v>216.69645</v>
      </c>
      <c r="L24" s="763">
        <f t="shared" si="6"/>
        <v>433.3929</v>
      </c>
      <c r="M24" s="763">
        <f t="shared" si="7"/>
        <v>235.05624939999998</v>
      </c>
      <c r="N24" s="763">
        <f t="shared" si="8"/>
        <v>215.25180699999999</v>
      </c>
      <c r="O24" s="763">
        <f t="shared" si="9"/>
        <v>450.30805639999994</v>
      </c>
      <c r="P24" s="763">
        <v>13.595146500000002</v>
      </c>
    </row>
    <row r="25" spans="1:16" ht="20.25" customHeight="1" x14ac:dyDescent="0.25">
      <c r="A25" s="772">
        <v>18</v>
      </c>
      <c r="B25" s="772" t="s">
        <v>993</v>
      </c>
      <c r="C25" s="761">
        <v>155437</v>
      </c>
      <c r="D25" s="762">
        <v>86769</v>
      </c>
      <c r="E25" s="762">
        <f t="shared" si="0"/>
        <v>242206</v>
      </c>
      <c r="F25" s="762">
        <v>34</v>
      </c>
      <c r="G25" s="763">
        <f t="shared" si="1"/>
        <v>264.24290000000002</v>
      </c>
      <c r="H25" s="763">
        <f t="shared" si="2"/>
        <v>264.24290000000002</v>
      </c>
      <c r="I25" s="763">
        <f t="shared" si="3"/>
        <v>528.48580000000004</v>
      </c>
      <c r="J25" s="763">
        <f t="shared" si="4"/>
        <v>221.26095000000001</v>
      </c>
      <c r="K25" s="763">
        <f t="shared" si="5"/>
        <v>221.26095000000001</v>
      </c>
      <c r="L25" s="763">
        <f t="shared" si="6"/>
        <v>442.52190000000002</v>
      </c>
      <c r="M25" s="763">
        <f t="shared" si="7"/>
        <v>262.65744259999997</v>
      </c>
      <c r="N25" s="763">
        <f t="shared" si="8"/>
        <v>219.785877</v>
      </c>
      <c r="O25" s="763">
        <f t="shared" si="9"/>
        <v>482.4433196</v>
      </c>
      <c r="P25" s="763">
        <v>14.565115500000003</v>
      </c>
    </row>
    <row r="26" spans="1:16" ht="20.25" customHeight="1" x14ac:dyDescent="0.25">
      <c r="A26" s="772">
        <v>19</v>
      </c>
      <c r="B26" s="772" t="s">
        <v>1047</v>
      </c>
      <c r="C26" s="761">
        <v>77574</v>
      </c>
      <c r="D26" s="762">
        <v>44848</v>
      </c>
      <c r="E26" s="762">
        <f t="shared" si="0"/>
        <v>122422</v>
      </c>
      <c r="F26" s="762">
        <v>34</v>
      </c>
      <c r="G26" s="763">
        <f t="shared" si="1"/>
        <v>131.8758</v>
      </c>
      <c r="H26" s="763">
        <f t="shared" si="2"/>
        <v>131.8758</v>
      </c>
      <c r="I26" s="763">
        <f t="shared" si="3"/>
        <v>263.7516</v>
      </c>
      <c r="J26" s="763">
        <f t="shared" si="4"/>
        <v>114.36239999999999</v>
      </c>
      <c r="K26" s="763">
        <f t="shared" si="5"/>
        <v>114.36239999999999</v>
      </c>
      <c r="L26" s="763">
        <f t="shared" si="6"/>
        <v>228.72479999999999</v>
      </c>
      <c r="M26" s="763">
        <f t="shared" si="7"/>
        <v>131.08454520000001</v>
      </c>
      <c r="N26" s="763">
        <f t="shared" si="8"/>
        <v>113.59998400000001</v>
      </c>
      <c r="O26" s="763">
        <f t="shared" si="9"/>
        <v>244.68452920000001</v>
      </c>
      <c r="P26" s="763">
        <v>7.3871459999999995</v>
      </c>
    </row>
    <row r="27" spans="1:16" ht="20.25" customHeight="1" x14ac:dyDescent="0.25">
      <c r="A27" s="772">
        <v>20</v>
      </c>
      <c r="B27" s="772" t="s">
        <v>969</v>
      </c>
      <c r="C27" s="761">
        <v>118542</v>
      </c>
      <c r="D27" s="762">
        <v>71730</v>
      </c>
      <c r="E27" s="762">
        <f t="shared" si="0"/>
        <v>190272</v>
      </c>
      <c r="F27" s="762">
        <v>34</v>
      </c>
      <c r="G27" s="763">
        <f t="shared" si="1"/>
        <v>201.5214</v>
      </c>
      <c r="H27" s="763">
        <f t="shared" si="2"/>
        <v>201.5214</v>
      </c>
      <c r="I27" s="763">
        <f t="shared" si="3"/>
        <v>403.0428</v>
      </c>
      <c r="J27" s="763">
        <f t="shared" si="4"/>
        <v>182.91149999999999</v>
      </c>
      <c r="K27" s="763">
        <f t="shared" si="5"/>
        <v>182.91149999999999</v>
      </c>
      <c r="L27" s="763">
        <f t="shared" si="6"/>
        <v>365.82299999999998</v>
      </c>
      <c r="M27" s="763">
        <f t="shared" si="7"/>
        <v>200.3122716</v>
      </c>
      <c r="N27" s="763">
        <f t="shared" si="8"/>
        <v>181.69209000000001</v>
      </c>
      <c r="O27" s="763">
        <f t="shared" si="9"/>
        <v>382.00436160000004</v>
      </c>
      <c r="P27" s="763">
        <v>11.532987</v>
      </c>
    </row>
    <row r="28" spans="1:16" ht="20.25" customHeight="1" x14ac:dyDescent="0.25">
      <c r="A28" s="772">
        <v>21</v>
      </c>
      <c r="B28" s="772" t="s">
        <v>970</v>
      </c>
      <c r="C28" s="761">
        <v>58688</v>
      </c>
      <c r="D28" s="762">
        <v>29239</v>
      </c>
      <c r="E28" s="762">
        <f t="shared" si="0"/>
        <v>87927</v>
      </c>
      <c r="F28" s="762">
        <v>34</v>
      </c>
      <c r="G28" s="763">
        <f t="shared" si="1"/>
        <v>99.769599999999997</v>
      </c>
      <c r="H28" s="763">
        <f t="shared" si="2"/>
        <v>99.769599999999997</v>
      </c>
      <c r="I28" s="763">
        <f t="shared" si="3"/>
        <v>199.53919999999999</v>
      </c>
      <c r="J28" s="763">
        <f t="shared" si="4"/>
        <v>74.559449999999998</v>
      </c>
      <c r="K28" s="763">
        <f t="shared" si="5"/>
        <v>74.559449999999998</v>
      </c>
      <c r="L28" s="763">
        <f t="shared" si="6"/>
        <v>149.1189</v>
      </c>
      <c r="M28" s="763">
        <f t="shared" si="7"/>
        <v>99.1709824</v>
      </c>
      <c r="N28" s="763">
        <f t="shared" si="8"/>
        <v>74.062387000000001</v>
      </c>
      <c r="O28" s="763">
        <f t="shared" si="9"/>
        <v>173.23336940000002</v>
      </c>
      <c r="P28" s="763">
        <v>5.2298714999999998</v>
      </c>
    </row>
    <row r="29" spans="1:16" ht="20.25" customHeight="1" x14ac:dyDescent="0.25">
      <c r="A29" s="772">
        <v>22</v>
      </c>
      <c r="B29" s="772" t="s">
        <v>971</v>
      </c>
      <c r="C29" s="761">
        <v>40801</v>
      </c>
      <c r="D29" s="762">
        <v>20277</v>
      </c>
      <c r="E29" s="762">
        <f t="shared" si="0"/>
        <v>61078</v>
      </c>
      <c r="F29" s="762">
        <v>34</v>
      </c>
      <c r="G29" s="763">
        <f t="shared" si="1"/>
        <v>69.361699999999999</v>
      </c>
      <c r="H29" s="763">
        <f t="shared" si="2"/>
        <v>69.361699999999999</v>
      </c>
      <c r="I29" s="763">
        <f t="shared" si="3"/>
        <v>138.7234</v>
      </c>
      <c r="J29" s="763">
        <f t="shared" si="4"/>
        <v>51.70635</v>
      </c>
      <c r="K29" s="763">
        <f t="shared" si="5"/>
        <v>51.70635</v>
      </c>
      <c r="L29" s="763">
        <f t="shared" si="6"/>
        <v>103.4127</v>
      </c>
      <c r="M29" s="763">
        <f t="shared" si="7"/>
        <v>68.945529799999989</v>
      </c>
      <c r="N29" s="763">
        <f t="shared" si="8"/>
        <v>51.361641000000006</v>
      </c>
      <c r="O29" s="763">
        <f t="shared" si="9"/>
        <v>120.30717079999999</v>
      </c>
      <c r="P29" s="763">
        <v>3.6320415000000001</v>
      </c>
    </row>
    <row r="30" spans="1:16" ht="20.25" customHeight="1" x14ac:dyDescent="0.25">
      <c r="A30" s="772">
        <v>23</v>
      </c>
      <c r="B30" s="772" t="s">
        <v>972</v>
      </c>
      <c r="C30" s="761">
        <v>50907</v>
      </c>
      <c r="D30" s="762">
        <v>31233</v>
      </c>
      <c r="E30" s="762">
        <f t="shared" si="0"/>
        <v>82140</v>
      </c>
      <c r="F30" s="762">
        <v>34</v>
      </c>
      <c r="G30" s="763">
        <f t="shared" si="1"/>
        <v>86.541899999999998</v>
      </c>
      <c r="H30" s="763">
        <f t="shared" si="2"/>
        <v>86.541899999999998</v>
      </c>
      <c r="I30" s="763">
        <f t="shared" si="3"/>
        <v>173.0838</v>
      </c>
      <c r="J30" s="763">
        <f t="shared" si="4"/>
        <v>79.644149999999996</v>
      </c>
      <c r="K30" s="763">
        <f t="shared" si="5"/>
        <v>79.644149999999996</v>
      </c>
      <c r="L30" s="763">
        <f t="shared" si="6"/>
        <v>159.28829999999999</v>
      </c>
      <c r="M30" s="763">
        <f t="shared" si="7"/>
        <v>86.022648599999997</v>
      </c>
      <c r="N30" s="763">
        <f t="shared" si="8"/>
        <v>79.113189000000006</v>
      </c>
      <c r="O30" s="763">
        <f t="shared" si="9"/>
        <v>165.1358376</v>
      </c>
      <c r="P30" s="763">
        <v>4.9855814999999994</v>
      </c>
    </row>
    <row r="31" spans="1:16" ht="20.25" customHeight="1" x14ac:dyDescent="0.25">
      <c r="A31" s="772">
        <v>24</v>
      </c>
      <c r="B31" s="772" t="s">
        <v>973</v>
      </c>
      <c r="C31" s="761">
        <v>132804</v>
      </c>
      <c r="D31" s="762">
        <v>76705</v>
      </c>
      <c r="E31" s="762">
        <f t="shared" si="0"/>
        <v>209509</v>
      </c>
      <c r="F31" s="762">
        <v>34</v>
      </c>
      <c r="G31" s="763">
        <f t="shared" si="1"/>
        <v>225.76679999999999</v>
      </c>
      <c r="H31" s="763">
        <f t="shared" si="2"/>
        <v>225.76679999999999</v>
      </c>
      <c r="I31" s="763">
        <f t="shared" si="3"/>
        <v>451.53359999999998</v>
      </c>
      <c r="J31" s="763">
        <f t="shared" si="4"/>
        <v>195.59774999999999</v>
      </c>
      <c r="K31" s="763">
        <f t="shared" si="5"/>
        <v>195.59774999999999</v>
      </c>
      <c r="L31" s="763">
        <f t="shared" si="6"/>
        <v>391.19549999999998</v>
      </c>
      <c r="M31" s="763">
        <f t="shared" si="7"/>
        <v>224.41219919999998</v>
      </c>
      <c r="N31" s="763">
        <f t="shared" si="8"/>
        <v>194.29376500000001</v>
      </c>
      <c r="O31" s="763">
        <f t="shared" si="9"/>
        <v>418.70596419999998</v>
      </c>
      <c r="P31" s="763">
        <v>12.640936500000002</v>
      </c>
    </row>
    <row r="32" spans="1:16" ht="20.25" customHeight="1" x14ac:dyDescent="0.25">
      <c r="A32" s="772">
        <v>25</v>
      </c>
      <c r="B32" s="772" t="s">
        <v>974</v>
      </c>
      <c r="C32" s="761">
        <v>99943</v>
      </c>
      <c r="D32" s="762">
        <v>61220</v>
      </c>
      <c r="E32" s="762">
        <f t="shared" si="0"/>
        <v>161163</v>
      </c>
      <c r="F32" s="762">
        <v>34</v>
      </c>
      <c r="G32" s="763">
        <f t="shared" si="1"/>
        <v>169.90309999999999</v>
      </c>
      <c r="H32" s="763">
        <f t="shared" si="2"/>
        <v>169.90309999999999</v>
      </c>
      <c r="I32" s="763">
        <f t="shared" si="3"/>
        <v>339.80619999999999</v>
      </c>
      <c r="J32" s="763">
        <f t="shared" si="4"/>
        <v>156.11099999999999</v>
      </c>
      <c r="K32" s="763">
        <f t="shared" si="5"/>
        <v>156.11099999999999</v>
      </c>
      <c r="L32" s="763">
        <f t="shared" si="6"/>
        <v>312.22199999999998</v>
      </c>
      <c r="M32" s="763">
        <f t="shared" si="7"/>
        <v>168.8836814</v>
      </c>
      <c r="N32" s="763">
        <f t="shared" si="8"/>
        <v>155.07025999999999</v>
      </c>
      <c r="O32" s="763">
        <f t="shared" si="9"/>
        <v>323.95394139999996</v>
      </c>
      <c r="P32" s="763">
        <v>9.780422999999999</v>
      </c>
    </row>
    <row r="33" spans="1:16" ht="20.25" customHeight="1" x14ac:dyDescent="0.25">
      <c r="A33" s="772">
        <v>26</v>
      </c>
      <c r="B33" s="772" t="s">
        <v>975</v>
      </c>
      <c r="C33" s="761">
        <v>22865</v>
      </c>
      <c r="D33" s="762">
        <v>14752</v>
      </c>
      <c r="E33" s="762">
        <f t="shared" si="0"/>
        <v>37617</v>
      </c>
      <c r="F33" s="762">
        <v>34</v>
      </c>
      <c r="G33" s="763">
        <f t="shared" si="1"/>
        <v>38.8705</v>
      </c>
      <c r="H33" s="763">
        <f t="shared" si="2"/>
        <v>38.8705</v>
      </c>
      <c r="I33" s="763">
        <f t="shared" si="3"/>
        <v>77.741</v>
      </c>
      <c r="J33" s="763">
        <f t="shared" si="4"/>
        <v>37.617600000000003</v>
      </c>
      <c r="K33" s="763">
        <f t="shared" si="5"/>
        <v>37.617600000000003</v>
      </c>
      <c r="L33" s="763">
        <f t="shared" si="6"/>
        <v>75.235200000000006</v>
      </c>
      <c r="M33" s="763">
        <f t="shared" si="7"/>
        <v>38.637276999999997</v>
      </c>
      <c r="N33" s="763">
        <f t="shared" si="8"/>
        <v>37.366816</v>
      </c>
      <c r="O33" s="763">
        <f t="shared" si="9"/>
        <v>76.004092999999997</v>
      </c>
      <c r="P33" s="763">
        <v>2.2946430000000002</v>
      </c>
    </row>
    <row r="34" spans="1:16" ht="20.25" customHeight="1" x14ac:dyDescent="0.25">
      <c r="A34" s="772">
        <v>27</v>
      </c>
      <c r="B34" s="772" t="s">
        <v>976</v>
      </c>
      <c r="C34" s="761">
        <v>99049</v>
      </c>
      <c r="D34" s="762">
        <v>56706</v>
      </c>
      <c r="E34" s="762">
        <f t="shared" si="0"/>
        <v>155755</v>
      </c>
      <c r="F34" s="762">
        <v>34</v>
      </c>
      <c r="G34" s="763">
        <f t="shared" si="1"/>
        <v>168.38329999999999</v>
      </c>
      <c r="H34" s="763">
        <f t="shared" si="2"/>
        <v>168.38329999999999</v>
      </c>
      <c r="I34" s="763">
        <f t="shared" si="3"/>
        <v>336.76659999999998</v>
      </c>
      <c r="J34" s="763">
        <f t="shared" si="4"/>
        <v>144.6003</v>
      </c>
      <c r="K34" s="763">
        <f t="shared" si="5"/>
        <v>144.6003</v>
      </c>
      <c r="L34" s="763">
        <f t="shared" si="6"/>
        <v>289.20060000000001</v>
      </c>
      <c r="M34" s="763">
        <f t="shared" si="7"/>
        <v>167.37300020000001</v>
      </c>
      <c r="N34" s="763">
        <f t="shared" si="8"/>
        <v>143.63629800000001</v>
      </c>
      <c r="O34" s="763">
        <f t="shared" si="9"/>
        <v>311.00929819999999</v>
      </c>
      <c r="P34" s="763">
        <v>9.3895080000000011</v>
      </c>
    </row>
    <row r="35" spans="1:16" ht="20.25" customHeight="1" x14ac:dyDescent="0.25">
      <c r="A35" s="772">
        <v>28</v>
      </c>
      <c r="B35" s="772" t="s">
        <v>977</v>
      </c>
      <c r="C35" s="761">
        <v>108888</v>
      </c>
      <c r="D35" s="762">
        <v>75496</v>
      </c>
      <c r="E35" s="762">
        <f t="shared" si="0"/>
        <v>184384</v>
      </c>
      <c r="F35" s="762">
        <v>34</v>
      </c>
      <c r="G35" s="763">
        <f t="shared" si="1"/>
        <v>185.1096</v>
      </c>
      <c r="H35" s="763">
        <f t="shared" si="2"/>
        <v>185.1096</v>
      </c>
      <c r="I35" s="763">
        <f t="shared" si="3"/>
        <v>370.2192</v>
      </c>
      <c r="J35" s="763">
        <f t="shared" si="4"/>
        <v>192.51480000000001</v>
      </c>
      <c r="K35" s="763">
        <f t="shared" si="5"/>
        <v>192.51480000000001</v>
      </c>
      <c r="L35" s="763">
        <f t="shared" si="6"/>
        <v>385.02960000000002</v>
      </c>
      <c r="M35" s="763">
        <f t="shared" si="7"/>
        <v>183.99894239999998</v>
      </c>
      <c r="N35" s="763">
        <f t="shared" si="8"/>
        <v>191.231368</v>
      </c>
      <c r="O35" s="763">
        <f t="shared" si="9"/>
        <v>375.23031040000001</v>
      </c>
      <c r="P35" s="763">
        <v>11.328732000000002</v>
      </c>
    </row>
    <row r="36" spans="1:16" ht="20.25" customHeight="1" x14ac:dyDescent="0.25">
      <c r="A36" s="772">
        <v>29</v>
      </c>
      <c r="B36" s="772" t="s">
        <v>978</v>
      </c>
      <c r="C36" s="761">
        <v>173240</v>
      </c>
      <c r="D36" s="762">
        <v>103395</v>
      </c>
      <c r="E36" s="762">
        <f t="shared" si="0"/>
        <v>276635</v>
      </c>
      <c r="F36" s="762">
        <v>34</v>
      </c>
      <c r="G36" s="763">
        <f t="shared" si="1"/>
        <v>294.50799999999998</v>
      </c>
      <c r="H36" s="763">
        <f>C36*50*34/1000000</f>
        <v>294.50799999999998</v>
      </c>
      <c r="I36" s="763">
        <f t="shared" si="3"/>
        <v>589.01599999999996</v>
      </c>
      <c r="J36" s="763">
        <f t="shared" si="4"/>
        <v>263.65724999999998</v>
      </c>
      <c r="K36" s="763">
        <f t="shared" si="5"/>
        <v>263.65724999999998</v>
      </c>
      <c r="L36" s="763">
        <f t="shared" si="6"/>
        <v>527.31449999999995</v>
      </c>
      <c r="M36" s="763">
        <f t="shared" si="7"/>
        <v>292.74095199999999</v>
      </c>
      <c r="N36" s="763">
        <f t="shared" si="8"/>
        <v>261.89953500000001</v>
      </c>
      <c r="O36" s="763">
        <f t="shared" si="9"/>
        <v>554.64048700000001</v>
      </c>
      <c r="P36" s="763">
        <v>16.744957500000002</v>
      </c>
    </row>
    <row r="37" spans="1:16" ht="20.25" customHeight="1" x14ac:dyDescent="0.25">
      <c r="A37" s="772">
        <v>30</v>
      </c>
      <c r="B37" s="772" t="s">
        <v>979</v>
      </c>
      <c r="C37" s="761">
        <v>102015</v>
      </c>
      <c r="D37" s="762">
        <v>56552</v>
      </c>
      <c r="E37" s="762">
        <f t="shared" si="0"/>
        <v>158567</v>
      </c>
      <c r="F37" s="762">
        <v>34</v>
      </c>
      <c r="G37" s="763">
        <f t="shared" si="1"/>
        <v>173.4255</v>
      </c>
      <c r="H37" s="763">
        <f t="shared" si="2"/>
        <v>173.4255</v>
      </c>
      <c r="I37" s="763">
        <f t="shared" si="3"/>
        <v>346.851</v>
      </c>
      <c r="J37" s="763">
        <f t="shared" si="4"/>
        <v>144.20760000000001</v>
      </c>
      <c r="K37" s="763">
        <f t="shared" si="5"/>
        <v>144.20760000000001</v>
      </c>
      <c r="L37" s="763">
        <f t="shared" si="6"/>
        <v>288.41520000000003</v>
      </c>
      <c r="M37" s="763">
        <f t="shared" si="7"/>
        <v>172.38494699999998</v>
      </c>
      <c r="N37" s="763">
        <f t="shared" si="8"/>
        <v>143.246216</v>
      </c>
      <c r="O37" s="763">
        <f t="shared" si="9"/>
        <v>315.63116300000002</v>
      </c>
      <c r="P37" s="763">
        <v>9.5289929999999998</v>
      </c>
    </row>
    <row r="38" spans="1:16" ht="20.25" customHeight="1" x14ac:dyDescent="0.25">
      <c r="A38" s="772">
        <v>31</v>
      </c>
      <c r="B38" s="772" t="s">
        <v>980</v>
      </c>
      <c r="C38" s="761">
        <v>48682</v>
      </c>
      <c r="D38" s="762">
        <v>24227</v>
      </c>
      <c r="E38" s="762">
        <f t="shared" si="0"/>
        <v>72909</v>
      </c>
      <c r="F38" s="762">
        <v>34</v>
      </c>
      <c r="G38" s="763">
        <f t="shared" si="1"/>
        <v>82.759399999999999</v>
      </c>
      <c r="H38" s="763">
        <f t="shared" si="2"/>
        <v>82.759399999999999</v>
      </c>
      <c r="I38" s="763">
        <f t="shared" si="3"/>
        <v>165.5188</v>
      </c>
      <c r="J38" s="763">
        <f t="shared" si="4"/>
        <v>61.778849999999998</v>
      </c>
      <c r="K38" s="763">
        <f t="shared" si="5"/>
        <v>61.778849999999998</v>
      </c>
      <c r="L38" s="763">
        <f t="shared" si="6"/>
        <v>123.5577</v>
      </c>
      <c r="M38" s="763">
        <f t="shared" si="7"/>
        <v>82.262843599999997</v>
      </c>
      <c r="N38" s="763">
        <f t="shared" si="8"/>
        <v>61.366991000000006</v>
      </c>
      <c r="O38" s="763">
        <f t="shared" si="9"/>
        <v>143.62983460000001</v>
      </c>
      <c r="P38" s="763">
        <v>4.3361475</v>
      </c>
    </row>
    <row r="39" spans="1:16" ht="20.25" customHeight="1" x14ac:dyDescent="0.25">
      <c r="A39" s="772">
        <v>32</v>
      </c>
      <c r="B39" s="772" t="s">
        <v>981</v>
      </c>
      <c r="C39" s="761">
        <v>104549</v>
      </c>
      <c r="D39" s="762">
        <v>63818</v>
      </c>
      <c r="E39" s="762">
        <f t="shared" si="0"/>
        <v>168367</v>
      </c>
      <c r="F39" s="762">
        <v>34</v>
      </c>
      <c r="G39" s="763">
        <f t="shared" si="1"/>
        <v>177.73330000000001</v>
      </c>
      <c r="H39" s="763">
        <f t="shared" si="2"/>
        <v>177.73330000000001</v>
      </c>
      <c r="I39" s="763">
        <f t="shared" si="3"/>
        <v>355.46660000000003</v>
      </c>
      <c r="J39" s="763">
        <f t="shared" si="4"/>
        <v>162.73589999999999</v>
      </c>
      <c r="K39" s="763">
        <f t="shared" si="5"/>
        <v>162.73589999999999</v>
      </c>
      <c r="L39" s="763">
        <f t="shared" si="6"/>
        <v>325.47179999999997</v>
      </c>
      <c r="M39" s="763">
        <f t="shared" si="7"/>
        <v>176.66690019999999</v>
      </c>
      <c r="N39" s="763">
        <f t="shared" si="8"/>
        <v>161.650994</v>
      </c>
      <c r="O39" s="763">
        <f t="shared" si="9"/>
        <v>338.31789419999996</v>
      </c>
      <c r="P39" s="763">
        <v>10.214076</v>
      </c>
    </row>
    <row r="40" spans="1:16" ht="20.25" customHeight="1" x14ac:dyDescent="0.25">
      <c r="A40" s="772">
        <v>33</v>
      </c>
      <c r="B40" s="772" t="s">
        <v>982</v>
      </c>
      <c r="C40" s="761">
        <v>86348</v>
      </c>
      <c r="D40" s="762">
        <v>48565</v>
      </c>
      <c r="E40" s="762">
        <f t="shared" si="0"/>
        <v>134913</v>
      </c>
      <c r="F40" s="762">
        <v>34</v>
      </c>
      <c r="G40" s="763">
        <f t="shared" si="1"/>
        <v>146.79159999999999</v>
      </c>
      <c r="H40" s="763">
        <f t="shared" si="2"/>
        <v>146.79159999999999</v>
      </c>
      <c r="I40" s="763">
        <f t="shared" si="3"/>
        <v>293.58319999999998</v>
      </c>
      <c r="J40" s="763">
        <f t="shared" si="4"/>
        <v>123.84075</v>
      </c>
      <c r="K40" s="763">
        <f t="shared" si="5"/>
        <v>123.84075</v>
      </c>
      <c r="L40" s="763">
        <f t="shared" si="6"/>
        <v>247.6815</v>
      </c>
      <c r="M40" s="763">
        <f t="shared" si="7"/>
        <v>145.91085039999999</v>
      </c>
      <c r="N40" s="763">
        <f t="shared" si="8"/>
        <v>123.015145</v>
      </c>
      <c r="O40" s="763">
        <f t="shared" si="9"/>
        <v>268.92599539999998</v>
      </c>
      <c r="P40" s="763">
        <v>8.1189704999999996</v>
      </c>
    </row>
    <row r="41" spans="1:16" ht="20.25" customHeight="1" x14ac:dyDescent="0.25">
      <c r="A41" s="1160" t="s">
        <v>19</v>
      </c>
      <c r="B41" s="1160"/>
      <c r="C41" s="761">
        <f>SUM(C8:C40)</f>
        <v>3267671</v>
      </c>
      <c r="D41" s="761">
        <f t="shared" ref="D41:E41" si="10">SUM(D8:D40)</f>
        <v>1904617</v>
      </c>
      <c r="E41" s="761">
        <f t="shared" si="10"/>
        <v>5172288</v>
      </c>
      <c r="F41" s="762">
        <v>34</v>
      </c>
      <c r="G41" s="763">
        <f t="shared" si="1"/>
        <v>5555.0406999999996</v>
      </c>
      <c r="H41" s="763">
        <f t="shared" si="2"/>
        <v>5555.0406999999996</v>
      </c>
      <c r="I41" s="763">
        <f t="shared" si="3"/>
        <v>11110.081399999999</v>
      </c>
      <c r="J41" s="763">
        <f t="shared" si="4"/>
        <v>4856.7733500000004</v>
      </c>
      <c r="K41" s="763">
        <f t="shared" si="5"/>
        <v>4856.7733500000004</v>
      </c>
      <c r="L41" s="763">
        <f t="shared" si="6"/>
        <v>9713.5467000000008</v>
      </c>
      <c r="M41" s="763">
        <f t="shared" si="7"/>
        <v>5521.7104557999992</v>
      </c>
      <c r="N41" s="763">
        <f t="shared" si="8"/>
        <v>4824.3948610000007</v>
      </c>
      <c r="O41" s="763">
        <f t="shared" si="9"/>
        <v>10346.1053168</v>
      </c>
      <c r="P41" s="763">
        <v>312.3544215</v>
      </c>
    </row>
    <row r="42" spans="1:16" ht="15" customHeight="1" x14ac:dyDescent="0.2">
      <c r="A42" s="92"/>
      <c r="B42" s="112"/>
      <c r="C42" s="112"/>
      <c r="D42" s="764"/>
      <c r="E42" s="764"/>
      <c r="F42" s="764"/>
      <c r="G42" s="765" t="s">
        <v>1140</v>
      </c>
      <c r="H42" s="765" t="s">
        <v>1140</v>
      </c>
      <c r="I42" s="765"/>
      <c r="J42" s="765" t="s">
        <v>1141</v>
      </c>
      <c r="K42" s="765" t="s">
        <v>1141</v>
      </c>
      <c r="L42" s="765"/>
      <c r="M42" s="765"/>
      <c r="N42" s="765"/>
      <c r="O42" s="765"/>
    </row>
    <row r="43" spans="1:16" ht="15" customHeight="1" x14ac:dyDescent="0.2">
      <c r="A43" s="92"/>
      <c r="B43" s="112"/>
      <c r="C43" s="112"/>
      <c r="D43" s="112"/>
      <c r="E43" s="764"/>
      <c r="F43" s="764"/>
      <c r="G43" s="765"/>
      <c r="H43" s="765"/>
      <c r="I43" s="765"/>
      <c r="J43" s="765"/>
      <c r="K43" s="765"/>
      <c r="L43" s="765"/>
      <c r="M43" s="765"/>
      <c r="N43" s="765"/>
      <c r="O43" s="765"/>
      <c r="P43" s="766"/>
    </row>
    <row r="45" spans="1:16" s="753" customFormat="1" ht="15" x14ac:dyDescent="0.2">
      <c r="A45" s="767"/>
      <c r="B45" s="767"/>
      <c r="C45" s="767"/>
      <c r="D45" s="767"/>
      <c r="E45" s="767"/>
      <c r="F45" s="767"/>
      <c r="G45" s="1173" t="s">
        <v>13</v>
      </c>
      <c r="H45" s="1173"/>
      <c r="I45" s="1173"/>
      <c r="J45" s="1173"/>
      <c r="K45" s="1173"/>
      <c r="L45" s="1173"/>
      <c r="M45" s="1173"/>
      <c r="N45" s="1173"/>
      <c r="O45" s="1173"/>
      <c r="P45" s="1173"/>
    </row>
    <row r="46" spans="1:16" s="753" customFormat="1" ht="15.75" customHeight="1" x14ac:dyDescent="0.2">
      <c r="E46" s="1176" t="s">
        <v>1130</v>
      </c>
      <c r="F46" s="1176"/>
      <c r="G46" s="1173" t="s">
        <v>14</v>
      </c>
      <c r="H46" s="1173"/>
      <c r="I46" s="1173"/>
      <c r="J46" s="1173"/>
      <c r="K46" s="1173"/>
      <c r="L46" s="1173"/>
      <c r="M46" s="1173"/>
      <c r="N46" s="1173"/>
      <c r="O46" s="1173"/>
      <c r="P46" s="1173"/>
    </row>
    <row r="47" spans="1:16" s="753" customFormat="1" ht="12.75" customHeight="1" x14ac:dyDescent="0.2">
      <c r="E47" s="1171" t="s">
        <v>1131</v>
      </c>
      <c r="F47" s="1171"/>
      <c r="G47" s="1173" t="s">
        <v>20</v>
      </c>
      <c r="H47" s="1173"/>
      <c r="I47" s="1173"/>
      <c r="J47" s="1173"/>
      <c r="K47" s="1173"/>
      <c r="L47" s="1173"/>
      <c r="M47" s="1173"/>
      <c r="N47" s="1173"/>
      <c r="O47" s="1173"/>
      <c r="P47" s="1173"/>
    </row>
    <row r="48" spans="1:16" s="753" customFormat="1" ht="12.75" customHeight="1" x14ac:dyDescent="0.25">
      <c r="E48" s="1171" t="s">
        <v>1132</v>
      </c>
      <c r="F48" s="1171"/>
      <c r="G48" s="1172" t="s">
        <v>87</v>
      </c>
      <c r="H48" s="1172"/>
      <c r="I48" s="1172"/>
      <c r="J48" s="1172"/>
      <c r="K48" s="1172"/>
      <c r="L48" s="1172"/>
      <c r="M48" s="1172"/>
      <c r="N48" s="1172"/>
      <c r="O48" s="1172"/>
      <c r="P48" s="1172"/>
    </row>
    <row r="49" spans="1:16" s="753" customFormat="1" ht="15" x14ac:dyDescent="0.25">
      <c r="A49" s="768" t="s">
        <v>12</v>
      </c>
      <c r="B49" s="769"/>
      <c r="C49" s="769"/>
      <c r="D49" s="770"/>
      <c r="E49" s="770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71"/>
    </row>
  </sheetData>
  <mergeCells count="24">
    <mergeCell ref="E48:F48"/>
    <mergeCell ref="G48:P48"/>
    <mergeCell ref="P6:P7"/>
    <mergeCell ref="G45:P45"/>
    <mergeCell ref="O6:O7"/>
    <mergeCell ref="M6:M7"/>
    <mergeCell ref="N6:N7"/>
    <mergeCell ref="E46:F46"/>
    <mergeCell ref="G46:P46"/>
    <mergeCell ref="E47:F47"/>
    <mergeCell ref="G47:P47"/>
    <mergeCell ref="A41:B41"/>
    <mergeCell ref="G6:I6"/>
    <mergeCell ref="J6:L6"/>
    <mergeCell ref="A2:P2"/>
    <mergeCell ref="A3:P3"/>
    <mergeCell ref="A4:P4"/>
    <mergeCell ref="A5:B5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5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50"/>
    <pageSetUpPr fitToPage="1"/>
  </sheetPr>
  <dimension ref="A1:P39"/>
  <sheetViews>
    <sheetView zoomScale="70" zoomScaleNormal="70" zoomScaleSheetLayoutView="100" workbookViewId="0">
      <selection sqref="A1:P27"/>
    </sheetView>
  </sheetViews>
  <sheetFormatPr defaultRowHeight="12.75" x14ac:dyDescent="0.2"/>
  <cols>
    <col min="1" max="1" width="5.5703125" style="264" customWidth="1"/>
    <col min="2" max="2" width="8.85546875" style="264" customWidth="1"/>
    <col min="3" max="3" width="10.28515625" style="264" customWidth="1"/>
    <col min="4" max="4" width="12.85546875" style="264" customWidth="1"/>
    <col min="5" max="5" width="8.7109375" style="256" customWidth="1"/>
    <col min="6" max="7" width="8" style="256" customWidth="1"/>
    <col min="8" max="10" width="8.140625" style="256" customWidth="1"/>
    <col min="11" max="11" width="8.42578125" style="256" customWidth="1"/>
    <col min="12" max="12" width="8.140625" style="256" customWidth="1"/>
    <col min="13" max="13" width="8.85546875" style="256" customWidth="1"/>
    <col min="14" max="14" width="8.140625" style="256" customWidth="1"/>
    <col min="15" max="15" width="9.140625" style="264"/>
    <col min="16" max="16" width="12.42578125" style="264" customWidth="1"/>
    <col min="17" max="16384" width="9.140625" style="256"/>
  </cols>
  <sheetData>
    <row r="1" spans="1:16" ht="12.75" customHeight="1" x14ac:dyDescent="0.2">
      <c r="D1" s="1149"/>
      <c r="E1" s="1149"/>
      <c r="F1" s="264"/>
      <c r="G1" s="264"/>
      <c r="H1" s="264"/>
      <c r="I1" s="264"/>
      <c r="J1" s="264"/>
      <c r="K1" s="264"/>
      <c r="L1" s="264"/>
      <c r="M1" s="1151" t="s">
        <v>537</v>
      </c>
      <c r="N1" s="1151"/>
    </row>
    <row r="2" spans="1:16" ht="15.75" x14ac:dyDescent="0.25">
      <c r="A2" s="1147" t="s">
        <v>0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</row>
    <row r="3" spans="1:16" ht="18" x14ac:dyDescent="0.25">
      <c r="A3" s="1148" t="s">
        <v>745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</row>
    <row r="4" spans="1:16" ht="12.75" customHeight="1" x14ac:dyDescent="0.2">
      <c r="A4" s="1146" t="s">
        <v>755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</row>
    <row r="5" spans="1:16" s="257" customFormat="1" ht="7.5" customHeight="1" x14ac:dyDescent="0.2">
      <c r="A5" s="1146"/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323"/>
      <c r="P5" s="323"/>
    </row>
    <row r="6" spans="1:16" x14ac:dyDescent="0.2">
      <c r="A6" s="1150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</row>
    <row r="7" spans="1:16" x14ac:dyDescent="0.2">
      <c r="A7" s="1156" t="s">
        <v>166</v>
      </c>
      <c r="B7" s="1156"/>
      <c r="D7" s="298"/>
      <c r="E7" s="264"/>
      <c r="F7" s="264"/>
      <c r="G7" s="264"/>
      <c r="H7" s="1152"/>
      <c r="I7" s="1152"/>
      <c r="J7" s="1152"/>
      <c r="K7" s="1152"/>
      <c r="L7" s="1152"/>
      <c r="M7" s="1152"/>
      <c r="N7" s="1152"/>
    </row>
    <row r="8" spans="1:16" ht="39" customHeight="1" x14ac:dyDescent="0.2">
      <c r="A8" s="1064" t="s">
        <v>2</v>
      </c>
      <c r="B8" s="1064" t="s">
        <v>3</v>
      </c>
      <c r="C8" s="1179" t="s">
        <v>489</v>
      </c>
      <c r="D8" s="1157" t="s">
        <v>88</v>
      </c>
      <c r="E8" s="1153" t="s">
        <v>89</v>
      </c>
      <c r="F8" s="1154"/>
      <c r="G8" s="1154"/>
      <c r="H8" s="1155"/>
      <c r="I8" s="1064" t="s">
        <v>652</v>
      </c>
      <c r="J8" s="1064"/>
      <c r="K8" s="1064"/>
      <c r="L8" s="1064"/>
      <c r="M8" s="1064"/>
      <c r="N8" s="1064"/>
      <c r="O8" s="1159" t="s">
        <v>708</v>
      </c>
      <c r="P8" s="1159"/>
    </row>
    <row r="9" spans="1:16" ht="44.45" customHeight="1" x14ac:dyDescent="0.2">
      <c r="A9" s="1064"/>
      <c r="B9" s="1064"/>
      <c r="C9" s="1180"/>
      <c r="D9" s="1158"/>
      <c r="E9" s="315" t="s">
        <v>94</v>
      </c>
      <c r="F9" s="315" t="s">
        <v>22</v>
      </c>
      <c r="G9" s="315" t="s">
        <v>45</v>
      </c>
      <c r="H9" s="315" t="s">
        <v>687</v>
      </c>
      <c r="I9" s="321" t="s">
        <v>19</v>
      </c>
      <c r="J9" s="321" t="s">
        <v>653</v>
      </c>
      <c r="K9" s="321" t="s">
        <v>654</v>
      </c>
      <c r="L9" s="321" t="s">
        <v>655</v>
      </c>
      <c r="M9" s="321" t="s">
        <v>656</v>
      </c>
      <c r="N9" s="321" t="s">
        <v>657</v>
      </c>
      <c r="O9" s="334" t="s">
        <v>712</v>
      </c>
      <c r="P9" s="334" t="s">
        <v>710</v>
      </c>
    </row>
    <row r="10" spans="1:16" s="330" customFormat="1" x14ac:dyDescent="0.2">
      <c r="A10" s="328">
        <v>1</v>
      </c>
      <c r="B10" s="328">
        <v>2</v>
      </c>
      <c r="C10" s="328">
        <v>3</v>
      </c>
      <c r="D10" s="328">
        <v>4</v>
      </c>
      <c r="E10" s="328">
        <v>5</v>
      </c>
      <c r="F10" s="328">
        <v>6</v>
      </c>
      <c r="G10" s="328">
        <v>7</v>
      </c>
      <c r="H10" s="328">
        <v>8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</row>
    <row r="11" spans="1:16" x14ac:dyDescent="0.2">
      <c r="A11" s="268">
        <v>1</v>
      </c>
      <c r="B11" s="1181" t="s">
        <v>948</v>
      </c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3"/>
    </row>
    <row r="12" spans="1:16" x14ac:dyDescent="0.2">
      <c r="A12" s="268">
        <v>2</v>
      </c>
      <c r="B12" s="1184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6"/>
    </row>
    <row r="13" spans="1:16" x14ac:dyDescent="0.2">
      <c r="A13" s="268">
        <v>3</v>
      </c>
      <c r="B13" s="1184"/>
      <c r="C13" s="1185"/>
      <c r="D13" s="1185"/>
      <c r="E13" s="1185"/>
      <c r="F13" s="1185"/>
      <c r="G13" s="1185"/>
      <c r="H13" s="1185"/>
      <c r="I13" s="1185"/>
      <c r="J13" s="1185"/>
      <c r="K13" s="1185"/>
      <c r="L13" s="1185"/>
      <c r="M13" s="1185"/>
      <c r="N13" s="1185"/>
      <c r="O13" s="1185"/>
      <c r="P13" s="1186"/>
    </row>
    <row r="14" spans="1:16" x14ac:dyDescent="0.2">
      <c r="A14" s="268">
        <v>4</v>
      </c>
      <c r="B14" s="1184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6"/>
    </row>
    <row r="15" spans="1:16" x14ac:dyDescent="0.2">
      <c r="A15" s="268">
        <v>5</v>
      </c>
      <c r="B15" s="1184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6"/>
    </row>
    <row r="16" spans="1:16" x14ac:dyDescent="0.2">
      <c r="A16" s="268">
        <v>6</v>
      </c>
      <c r="B16" s="1184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6"/>
    </row>
    <row r="17" spans="1:16" x14ac:dyDescent="0.2">
      <c r="A17" s="268">
        <v>7</v>
      </c>
      <c r="B17" s="1184"/>
      <c r="C17" s="1185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6"/>
    </row>
    <row r="18" spans="1:16" x14ac:dyDescent="0.2">
      <c r="A18" s="268">
        <v>8</v>
      </c>
      <c r="B18" s="1184"/>
      <c r="C18" s="1185"/>
      <c r="D18" s="1185"/>
      <c r="E18" s="1185"/>
      <c r="F18" s="1185"/>
      <c r="G18" s="1185"/>
      <c r="H18" s="1185"/>
      <c r="I18" s="1185"/>
      <c r="J18" s="1185"/>
      <c r="K18" s="1185"/>
      <c r="L18" s="1185"/>
      <c r="M18" s="1185"/>
      <c r="N18" s="1185"/>
      <c r="O18" s="1185"/>
      <c r="P18" s="1186"/>
    </row>
    <row r="19" spans="1:16" x14ac:dyDescent="0.2">
      <c r="A19" s="268">
        <v>9</v>
      </c>
      <c r="B19" s="1184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6"/>
    </row>
    <row r="20" spans="1:16" x14ac:dyDescent="0.2">
      <c r="A20" s="268">
        <v>10</v>
      </c>
      <c r="B20" s="1184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6"/>
    </row>
    <row r="21" spans="1:16" x14ac:dyDescent="0.2">
      <c r="A21" s="268">
        <v>11</v>
      </c>
      <c r="B21" s="1184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6"/>
    </row>
    <row r="22" spans="1:16" x14ac:dyDescent="0.2">
      <c r="A22" s="268">
        <v>12</v>
      </c>
      <c r="B22" s="1184"/>
      <c r="C22" s="1185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6"/>
    </row>
    <row r="23" spans="1:16" x14ac:dyDescent="0.2">
      <c r="A23" s="268">
        <v>13</v>
      </c>
      <c r="B23" s="1184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6"/>
    </row>
    <row r="24" spans="1:16" x14ac:dyDescent="0.2">
      <c r="A24" s="268">
        <v>14</v>
      </c>
      <c r="B24" s="1187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  <c r="N24" s="1188"/>
      <c r="O24" s="1188"/>
      <c r="P24" s="1189"/>
    </row>
    <row r="25" spans="1:16" x14ac:dyDescent="0.2">
      <c r="A25" s="270" t="s">
        <v>7</v>
      </c>
      <c r="B25" s="269"/>
      <c r="C25" s="269"/>
      <c r="D25" s="301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x14ac:dyDescent="0.2">
      <c r="A26" s="270" t="s">
        <v>7</v>
      </c>
      <c r="B26" s="269"/>
      <c r="C26" s="269"/>
      <c r="D26" s="301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6" x14ac:dyDescent="0.2">
      <c r="A27" s="329" t="s">
        <v>19</v>
      </c>
      <c r="B27" s="269"/>
      <c r="C27" s="269"/>
      <c r="D27" s="301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16" x14ac:dyDescent="0.2">
      <c r="A28" s="271"/>
      <c r="B28" s="271"/>
      <c r="C28" s="271"/>
      <c r="D28" s="271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6" x14ac:dyDescent="0.2">
      <c r="A29" s="272"/>
      <c r="B29" s="273"/>
      <c r="C29" s="273"/>
      <c r="D29" s="271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6" x14ac:dyDescent="0.2">
      <c r="A30" s="274"/>
      <c r="B30" s="274"/>
      <c r="C30" s="27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6" x14ac:dyDescent="0.2">
      <c r="A31" s="274"/>
      <c r="B31" s="274"/>
      <c r="C31" s="274"/>
      <c r="E31" s="264"/>
      <c r="F31" s="264"/>
      <c r="G31" s="264"/>
      <c r="H31" s="264"/>
      <c r="I31" s="264"/>
      <c r="J31" s="264"/>
      <c r="K31" s="264"/>
      <c r="L31" s="264"/>
      <c r="M31" s="264"/>
      <c r="N31" s="264"/>
    </row>
    <row r="32" spans="1:16" x14ac:dyDescent="0.2">
      <c r="A32" s="274"/>
      <c r="B32" s="274"/>
      <c r="C32" s="274"/>
      <c r="E32" s="264"/>
      <c r="F32" s="264"/>
      <c r="G32" s="264"/>
      <c r="H32" s="264"/>
      <c r="I32" s="264"/>
      <c r="J32" s="264"/>
      <c r="K32" s="264"/>
      <c r="L32" s="264"/>
      <c r="M32" s="264"/>
      <c r="N32" s="264"/>
    </row>
    <row r="33" spans="1:14" x14ac:dyDescent="0.2">
      <c r="A33" s="274"/>
      <c r="B33" s="274"/>
      <c r="C33" s="27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x14ac:dyDescent="0.2">
      <c r="A34" s="274" t="s">
        <v>12</v>
      </c>
      <c r="D34" s="274"/>
      <c r="E34" s="264"/>
      <c r="F34" s="274"/>
      <c r="G34" s="274"/>
      <c r="H34" s="274"/>
      <c r="I34" s="274"/>
      <c r="J34" s="274"/>
      <c r="K34" s="274"/>
      <c r="L34" s="274" t="s">
        <v>13</v>
      </c>
      <c r="M34" s="274"/>
      <c r="N34" s="274"/>
    </row>
    <row r="35" spans="1:14" ht="12.75" customHeight="1" x14ac:dyDescent="0.2">
      <c r="E35" s="274"/>
      <c r="F35" s="1177" t="s">
        <v>14</v>
      </c>
      <c r="G35" s="1177"/>
      <c r="H35" s="1177"/>
      <c r="I35" s="1177"/>
      <c r="J35" s="1177"/>
      <c r="K35" s="1177"/>
      <c r="L35" s="1177"/>
      <c r="M35" s="1177"/>
      <c r="N35" s="1177"/>
    </row>
    <row r="36" spans="1:14" ht="12.75" customHeight="1" x14ac:dyDescent="0.2">
      <c r="E36" s="1177" t="s">
        <v>90</v>
      </c>
      <c r="F36" s="1177"/>
      <c r="G36" s="1177"/>
      <c r="H36" s="1177"/>
      <c r="I36" s="1177"/>
      <c r="J36" s="1177"/>
      <c r="K36" s="1177"/>
      <c r="L36" s="1177"/>
      <c r="M36" s="1177"/>
      <c r="N36" s="1177"/>
    </row>
    <row r="37" spans="1:14" x14ac:dyDescent="0.2">
      <c r="A37" s="274"/>
      <c r="B37" s="274"/>
      <c r="E37" s="264"/>
      <c r="F37" s="274"/>
      <c r="G37" s="274"/>
      <c r="H37" s="274"/>
      <c r="I37" s="274"/>
      <c r="J37" s="274"/>
      <c r="K37" s="274"/>
      <c r="L37" s="274" t="s">
        <v>709</v>
      </c>
      <c r="M37" s="274"/>
      <c r="N37" s="274"/>
    </row>
    <row r="39" spans="1:14" x14ac:dyDescent="0.2">
      <c r="A39" s="1178"/>
      <c r="B39" s="1178"/>
      <c r="C39" s="1178"/>
      <c r="D39" s="1178"/>
      <c r="E39" s="1178"/>
      <c r="F39" s="1178"/>
      <c r="G39" s="1178"/>
      <c r="H39" s="1178"/>
      <c r="I39" s="1178"/>
      <c r="J39" s="1178"/>
      <c r="K39" s="1178"/>
      <c r="L39" s="1178"/>
      <c r="M39" s="1178"/>
      <c r="N39" s="1178"/>
    </row>
  </sheetData>
  <mergeCells count="19"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  <mergeCell ref="B11:P24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00B050"/>
    <pageSetUpPr fitToPage="1"/>
  </sheetPr>
  <dimension ref="A1:P39"/>
  <sheetViews>
    <sheetView zoomScale="70" zoomScaleNormal="70" zoomScaleSheetLayoutView="100" workbookViewId="0">
      <selection activeCell="B11" sqref="B11:P24"/>
    </sheetView>
  </sheetViews>
  <sheetFormatPr defaultRowHeight="12.75" x14ac:dyDescent="0.2"/>
  <cols>
    <col min="1" max="1" width="5.5703125" style="264" customWidth="1"/>
    <col min="2" max="2" width="8.85546875" style="264" customWidth="1"/>
    <col min="3" max="3" width="10.28515625" style="264" customWidth="1"/>
    <col min="4" max="4" width="12.85546875" style="264" customWidth="1"/>
    <col min="5" max="5" width="8.7109375" style="256" customWidth="1"/>
    <col min="6" max="7" width="8" style="256" customWidth="1"/>
    <col min="8" max="10" width="8.140625" style="256" customWidth="1"/>
    <col min="11" max="11" width="8.42578125" style="256" customWidth="1"/>
    <col min="12" max="12" width="8.140625" style="256" customWidth="1"/>
    <col min="13" max="13" width="11.28515625" style="256" customWidth="1"/>
    <col min="14" max="14" width="11.85546875" style="256" customWidth="1"/>
    <col min="15" max="15" width="9.140625" style="264"/>
    <col min="16" max="16" width="12" style="264" customWidth="1"/>
    <col min="17" max="16384" width="9.140625" style="256"/>
  </cols>
  <sheetData>
    <row r="1" spans="1:16" ht="12.75" customHeight="1" x14ac:dyDescent="0.2">
      <c r="D1" s="1149"/>
      <c r="E1" s="1149"/>
      <c r="F1" s="264"/>
      <c r="G1" s="264"/>
      <c r="H1" s="264"/>
      <c r="I1" s="264"/>
      <c r="J1" s="264"/>
      <c r="K1" s="264"/>
      <c r="L1" s="264"/>
      <c r="M1" s="1151" t="s">
        <v>658</v>
      </c>
      <c r="N1" s="1151"/>
    </row>
    <row r="2" spans="1:16" ht="15.75" x14ac:dyDescent="0.25">
      <c r="A2" s="1147" t="s">
        <v>0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</row>
    <row r="3" spans="1:16" ht="18" x14ac:dyDescent="0.25">
      <c r="A3" s="1148" t="s">
        <v>745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</row>
    <row r="4" spans="1:16" ht="9.75" customHeight="1" x14ac:dyDescent="0.2">
      <c r="A4" s="1190" t="s">
        <v>756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</row>
    <row r="5" spans="1:16" s="257" customFormat="1" ht="18.75" customHeight="1" x14ac:dyDescent="0.2">
      <c r="A5" s="1190"/>
      <c r="B5" s="1190"/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323"/>
      <c r="P5" s="323"/>
    </row>
    <row r="6" spans="1:16" x14ac:dyDescent="0.2">
      <c r="A6" s="1150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</row>
    <row r="7" spans="1:16" x14ac:dyDescent="0.2">
      <c r="A7" s="1156" t="s">
        <v>166</v>
      </c>
      <c r="B7" s="1156"/>
      <c r="D7" s="298"/>
      <c r="E7" s="264"/>
      <c r="F7" s="264"/>
      <c r="G7" s="264"/>
      <c r="H7" s="1152"/>
      <c r="I7" s="1152"/>
      <c r="J7" s="1152"/>
      <c r="K7" s="1152"/>
      <c r="L7" s="1152"/>
      <c r="M7" s="1152"/>
      <c r="N7" s="1152"/>
    </row>
    <row r="8" spans="1:16" ht="46.5" customHeight="1" x14ac:dyDescent="0.2">
      <c r="A8" s="1064" t="s">
        <v>2</v>
      </c>
      <c r="B8" s="1064" t="s">
        <v>3</v>
      </c>
      <c r="C8" s="1179" t="s">
        <v>489</v>
      </c>
      <c r="D8" s="1157" t="s">
        <v>88</v>
      </c>
      <c r="E8" s="1153" t="s">
        <v>89</v>
      </c>
      <c r="F8" s="1154"/>
      <c r="G8" s="1154"/>
      <c r="H8" s="1155"/>
      <c r="I8" s="1064" t="s">
        <v>652</v>
      </c>
      <c r="J8" s="1064"/>
      <c r="K8" s="1064"/>
      <c r="L8" s="1064"/>
      <c r="M8" s="1064"/>
      <c r="N8" s="1064"/>
      <c r="O8" s="1159" t="s">
        <v>708</v>
      </c>
      <c r="P8" s="1159"/>
    </row>
    <row r="9" spans="1:16" ht="44.45" customHeight="1" x14ac:dyDescent="0.2">
      <c r="A9" s="1064"/>
      <c r="B9" s="1064"/>
      <c r="C9" s="1180"/>
      <c r="D9" s="1158"/>
      <c r="E9" s="315" t="s">
        <v>94</v>
      </c>
      <c r="F9" s="315" t="s">
        <v>22</v>
      </c>
      <c r="G9" s="315" t="s">
        <v>45</v>
      </c>
      <c r="H9" s="315" t="s">
        <v>687</v>
      </c>
      <c r="I9" s="321" t="s">
        <v>19</v>
      </c>
      <c r="J9" s="321" t="s">
        <v>653</v>
      </c>
      <c r="K9" s="321" t="s">
        <v>654</v>
      </c>
      <c r="L9" s="321" t="s">
        <v>655</v>
      </c>
      <c r="M9" s="321" t="s">
        <v>656</v>
      </c>
      <c r="N9" s="321" t="s">
        <v>657</v>
      </c>
      <c r="O9" s="334" t="s">
        <v>712</v>
      </c>
      <c r="P9" s="334" t="s">
        <v>710</v>
      </c>
    </row>
    <row r="10" spans="1:16" s="330" customFormat="1" x14ac:dyDescent="0.2">
      <c r="A10" s="328">
        <v>1</v>
      </c>
      <c r="B10" s="328">
        <v>2</v>
      </c>
      <c r="C10" s="328">
        <v>3</v>
      </c>
      <c r="D10" s="328">
        <v>8</v>
      </c>
      <c r="E10" s="328">
        <v>9</v>
      </c>
      <c r="F10" s="328">
        <v>10</v>
      </c>
      <c r="G10" s="328">
        <v>11</v>
      </c>
      <c r="H10" s="328">
        <v>12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</row>
    <row r="11" spans="1:16" x14ac:dyDescent="0.2">
      <c r="A11" s="268">
        <v>1</v>
      </c>
      <c r="B11" s="1181" t="s">
        <v>948</v>
      </c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3"/>
    </row>
    <row r="12" spans="1:16" x14ac:dyDescent="0.2">
      <c r="A12" s="268">
        <v>2</v>
      </c>
      <c r="B12" s="1184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6"/>
    </row>
    <row r="13" spans="1:16" x14ac:dyDescent="0.2">
      <c r="A13" s="268">
        <v>3</v>
      </c>
      <c r="B13" s="1184"/>
      <c r="C13" s="1185"/>
      <c r="D13" s="1185"/>
      <c r="E13" s="1185"/>
      <c r="F13" s="1185"/>
      <c r="G13" s="1185"/>
      <c r="H13" s="1185"/>
      <c r="I13" s="1185"/>
      <c r="J13" s="1185"/>
      <c r="K13" s="1185"/>
      <c r="L13" s="1185"/>
      <c r="M13" s="1185"/>
      <c r="N13" s="1185"/>
      <c r="O13" s="1185"/>
      <c r="P13" s="1186"/>
    </row>
    <row r="14" spans="1:16" x14ac:dyDescent="0.2">
      <c r="A14" s="268">
        <v>4</v>
      </c>
      <c r="B14" s="1184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6"/>
    </row>
    <row r="15" spans="1:16" x14ac:dyDescent="0.2">
      <c r="A15" s="268">
        <v>5</v>
      </c>
      <c r="B15" s="1184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6"/>
    </row>
    <row r="16" spans="1:16" x14ac:dyDescent="0.2">
      <c r="A16" s="268">
        <v>6</v>
      </c>
      <c r="B16" s="1184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6"/>
    </row>
    <row r="17" spans="1:16" x14ac:dyDescent="0.2">
      <c r="A17" s="268">
        <v>7</v>
      </c>
      <c r="B17" s="1184"/>
      <c r="C17" s="1185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6"/>
    </row>
    <row r="18" spans="1:16" x14ac:dyDescent="0.2">
      <c r="A18" s="268">
        <v>8</v>
      </c>
      <c r="B18" s="1184"/>
      <c r="C18" s="1185"/>
      <c r="D18" s="1185"/>
      <c r="E18" s="1185"/>
      <c r="F18" s="1185"/>
      <c r="G18" s="1185"/>
      <c r="H18" s="1185"/>
      <c r="I18" s="1185"/>
      <c r="J18" s="1185"/>
      <c r="K18" s="1185"/>
      <c r="L18" s="1185"/>
      <c r="M18" s="1185"/>
      <c r="N18" s="1185"/>
      <c r="O18" s="1185"/>
      <c r="P18" s="1186"/>
    </row>
    <row r="19" spans="1:16" x14ac:dyDescent="0.2">
      <c r="A19" s="268">
        <v>9</v>
      </c>
      <c r="B19" s="1184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6"/>
    </row>
    <row r="20" spans="1:16" x14ac:dyDescent="0.2">
      <c r="A20" s="268">
        <v>10</v>
      </c>
      <c r="B20" s="1184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6"/>
    </row>
    <row r="21" spans="1:16" x14ac:dyDescent="0.2">
      <c r="A21" s="268">
        <v>11</v>
      </c>
      <c r="B21" s="1184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6"/>
    </row>
    <row r="22" spans="1:16" x14ac:dyDescent="0.2">
      <c r="A22" s="268">
        <v>12</v>
      </c>
      <c r="B22" s="1184"/>
      <c r="C22" s="1185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6"/>
    </row>
    <row r="23" spans="1:16" x14ac:dyDescent="0.2">
      <c r="A23" s="268">
        <v>13</v>
      </c>
      <c r="B23" s="1184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6"/>
    </row>
    <row r="24" spans="1:16" x14ac:dyDescent="0.2">
      <c r="A24" s="268">
        <v>14</v>
      </c>
      <c r="B24" s="1187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  <c r="N24" s="1188"/>
      <c r="O24" s="1188"/>
      <c r="P24" s="1189"/>
    </row>
    <row r="25" spans="1:16" x14ac:dyDescent="0.2">
      <c r="A25" s="270" t="s">
        <v>7</v>
      </c>
      <c r="B25" s="269"/>
      <c r="C25" s="269"/>
      <c r="D25" s="301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x14ac:dyDescent="0.2">
      <c r="A26" s="270" t="s">
        <v>7</v>
      </c>
      <c r="B26" s="269"/>
      <c r="C26" s="269"/>
      <c r="D26" s="301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6" x14ac:dyDescent="0.2">
      <c r="A27" s="268" t="s">
        <v>19</v>
      </c>
      <c r="B27" s="269"/>
      <c r="C27" s="269"/>
      <c r="D27" s="301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16" x14ac:dyDescent="0.2">
      <c r="A28" s="271"/>
      <c r="B28" s="271"/>
      <c r="C28" s="271"/>
      <c r="D28" s="271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6" x14ac:dyDescent="0.2">
      <c r="A29" s="272"/>
      <c r="B29" s="273"/>
      <c r="C29" s="273"/>
      <c r="D29" s="271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6" x14ac:dyDescent="0.2">
      <c r="A30" s="274"/>
      <c r="B30" s="274"/>
      <c r="C30" s="27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6" x14ac:dyDescent="0.2">
      <c r="A31" s="274"/>
      <c r="B31" s="274"/>
      <c r="C31" s="274"/>
      <c r="E31" s="264"/>
      <c r="F31" s="264"/>
      <c r="G31" s="264"/>
      <c r="H31" s="264"/>
      <c r="I31" s="264"/>
      <c r="J31" s="264"/>
      <c r="K31" s="264"/>
      <c r="L31" s="264"/>
      <c r="M31" s="264"/>
      <c r="N31" s="264"/>
    </row>
    <row r="32" spans="1:16" x14ac:dyDescent="0.2">
      <c r="A32" s="274"/>
      <c r="B32" s="274"/>
      <c r="C32" s="274"/>
      <c r="E32" s="264"/>
      <c r="F32" s="264"/>
      <c r="G32" s="264"/>
      <c r="H32" s="264"/>
      <c r="I32" s="264"/>
      <c r="J32" s="264"/>
      <c r="K32" s="264"/>
      <c r="L32" s="264"/>
      <c r="M32" s="264"/>
      <c r="N32" s="264"/>
    </row>
    <row r="33" spans="1:14" x14ac:dyDescent="0.2">
      <c r="A33" s="274"/>
      <c r="B33" s="274"/>
      <c r="C33" s="27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x14ac:dyDescent="0.2">
      <c r="A34" s="274" t="s">
        <v>12</v>
      </c>
      <c r="D34" s="274"/>
      <c r="E34" s="264"/>
      <c r="F34" s="274"/>
      <c r="G34" s="274"/>
      <c r="H34" s="274"/>
      <c r="I34" s="274"/>
      <c r="J34" s="274"/>
      <c r="K34" s="274"/>
      <c r="L34" s="274" t="s">
        <v>13</v>
      </c>
      <c r="M34" s="274"/>
      <c r="N34" s="274"/>
    </row>
    <row r="35" spans="1:14" ht="12.75" customHeight="1" x14ac:dyDescent="0.2">
      <c r="E35" s="274"/>
      <c r="F35" s="1177" t="s">
        <v>14</v>
      </c>
      <c r="G35" s="1177"/>
      <c r="H35" s="1177"/>
      <c r="I35" s="1177"/>
      <c r="J35" s="1177"/>
      <c r="K35" s="1177"/>
      <c r="L35" s="1177"/>
      <c r="M35" s="1177"/>
      <c r="N35" s="1177"/>
    </row>
    <row r="36" spans="1:14" ht="12.75" customHeight="1" x14ac:dyDescent="0.2">
      <c r="E36" s="1177" t="s">
        <v>90</v>
      </c>
      <c r="F36" s="1177"/>
      <c r="G36" s="1177"/>
      <c r="H36" s="1177"/>
      <c r="I36" s="1177"/>
      <c r="J36" s="1177"/>
      <c r="K36" s="1177"/>
      <c r="L36" s="1177"/>
      <c r="M36" s="1177"/>
      <c r="N36" s="1177"/>
    </row>
    <row r="37" spans="1:14" x14ac:dyDescent="0.2">
      <c r="A37" s="274"/>
      <c r="B37" s="274"/>
      <c r="E37" s="264"/>
      <c r="F37" s="274"/>
      <c r="G37" s="274"/>
      <c r="H37" s="274"/>
      <c r="I37" s="274"/>
      <c r="J37" s="274"/>
      <c r="K37" s="274"/>
      <c r="L37" s="274" t="s">
        <v>709</v>
      </c>
      <c r="M37" s="274"/>
      <c r="N37" s="274"/>
    </row>
    <row r="39" spans="1:14" x14ac:dyDescent="0.2">
      <c r="A39" s="1178"/>
      <c r="B39" s="1178"/>
      <c r="C39" s="1178"/>
      <c r="D39" s="1178"/>
      <c r="E39" s="1178"/>
      <c r="F39" s="1178"/>
      <c r="G39" s="1178"/>
      <c r="H39" s="1178"/>
      <c r="I39" s="1178"/>
      <c r="J39" s="1178"/>
      <c r="K39" s="1178"/>
      <c r="L39" s="1178"/>
      <c r="M39" s="1178"/>
      <c r="N39" s="1178"/>
    </row>
  </sheetData>
  <mergeCells count="19"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  <mergeCell ref="B11:P24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B050"/>
    <pageSetUpPr fitToPage="1"/>
  </sheetPr>
  <dimension ref="A1:P39"/>
  <sheetViews>
    <sheetView zoomScale="70" zoomScaleNormal="70" zoomScaleSheetLayoutView="100" workbookViewId="0">
      <selection activeCell="AB48" sqref="AB48"/>
    </sheetView>
  </sheetViews>
  <sheetFormatPr defaultRowHeight="12.75" x14ac:dyDescent="0.2"/>
  <cols>
    <col min="1" max="1" width="5.5703125" style="264" customWidth="1"/>
    <col min="2" max="2" width="8.85546875" style="264" customWidth="1"/>
    <col min="3" max="3" width="10.28515625" style="264" customWidth="1"/>
    <col min="4" max="4" width="12.85546875" style="264" customWidth="1"/>
    <col min="5" max="5" width="8.7109375" style="256" customWidth="1"/>
    <col min="6" max="7" width="8" style="256" customWidth="1"/>
    <col min="8" max="10" width="8.140625" style="256" customWidth="1"/>
    <col min="11" max="11" width="8.42578125" style="256" customWidth="1"/>
    <col min="12" max="12" width="8.140625" style="256" customWidth="1"/>
    <col min="13" max="13" width="11.28515625" style="256" customWidth="1"/>
    <col min="14" max="14" width="11.85546875" style="256" customWidth="1"/>
    <col min="15" max="15" width="9.140625" style="264"/>
    <col min="16" max="16" width="13" style="264" customWidth="1"/>
    <col min="17" max="16384" width="9.140625" style="256"/>
  </cols>
  <sheetData>
    <row r="1" spans="1:16" ht="12.75" customHeight="1" x14ac:dyDescent="0.2">
      <c r="D1" s="1149"/>
      <c r="E1" s="1149"/>
      <c r="F1" s="264"/>
      <c r="G1" s="264"/>
      <c r="H1" s="264"/>
      <c r="I1" s="264"/>
      <c r="J1" s="264"/>
      <c r="K1" s="264"/>
      <c r="L1" s="264"/>
      <c r="M1" s="1151" t="s">
        <v>669</v>
      </c>
      <c r="N1" s="1151"/>
    </row>
    <row r="2" spans="1:16" ht="15.75" x14ac:dyDescent="0.25">
      <c r="A2" s="1147" t="s">
        <v>0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</row>
    <row r="3" spans="1:16" ht="18" x14ac:dyDescent="0.25">
      <c r="A3" s="1148" t="s">
        <v>745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</row>
    <row r="4" spans="1:16" ht="24" customHeight="1" x14ac:dyDescent="0.2">
      <c r="A4" s="1190" t="s">
        <v>757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</row>
    <row r="5" spans="1:16" s="257" customFormat="1" ht="18.75" customHeight="1" x14ac:dyDescent="0.2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23"/>
      <c r="P5" s="323"/>
    </row>
    <row r="6" spans="1:16" x14ac:dyDescent="0.2">
      <c r="A6" s="1150"/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</row>
    <row r="7" spans="1:16" x14ac:dyDescent="0.2">
      <c r="A7" s="1156" t="s">
        <v>166</v>
      </c>
      <c r="B7" s="1156"/>
      <c r="D7" s="298"/>
      <c r="E7" s="264"/>
      <c r="F7" s="264"/>
      <c r="G7" s="264"/>
      <c r="H7" s="1152"/>
      <c r="I7" s="1152"/>
      <c r="J7" s="1152"/>
      <c r="K7" s="1152"/>
      <c r="L7" s="1152"/>
      <c r="M7" s="1152"/>
      <c r="N7" s="1152"/>
    </row>
    <row r="8" spans="1:16" ht="24.75" customHeight="1" x14ac:dyDescent="0.2">
      <c r="A8" s="1064" t="s">
        <v>2</v>
      </c>
      <c r="B8" s="1064" t="s">
        <v>3</v>
      </c>
      <c r="C8" s="1179" t="s">
        <v>489</v>
      </c>
      <c r="D8" s="1157" t="s">
        <v>88</v>
      </c>
      <c r="E8" s="1153" t="s">
        <v>89</v>
      </c>
      <c r="F8" s="1154"/>
      <c r="G8" s="1154"/>
      <c r="H8" s="1155"/>
      <c r="I8" s="1064" t="s">
        <v>652</v>
      </c>
      <c r="J8" s="1064"/>
      <c r="K8" s="1064"/>
      <c r="L8" s="1064"/>
      <c r="M8" s="1064"/>
      <c r="N8" s="1064"/>
      <c r="O8" s="1159" t="s">
        <v>708</v>
      </c>
      <c r="P8" s="1159"/>
    </row>
    <row r="9" spans="1:16" ht="44.45" customHeight="1" x14ac:dyDescent="0.2">
      <c r="A9" s="1064"/>
      <c r="B9" s="1064"/>
      <c r="C9" s="1180"/>
      <c r="D9" s="1158"/>
      <c r="E9" s="316" t="s">
        <v>94</v>
      </c>
      <c r="F9" s="316" t="s">
        <v>22</v>
      </c>
      <c r="G9" s="316" t="s">
        <v>45</v>
      </c>
      <c r="H9" s="316" t="s">
        <v>687</v>
      </c>
      <c r="I9" s="321" t="s">
        <v>19</v>
      </c>
      <c r="J9" s="321" t="s">
        <v>653</v>
      </c>
      <c r="K9" s="321" t="s">
        <v>654</v>
      </c>
      <c r="L9" s="321" t="s">
        <v>655</v>
      </c>
      <c r="M9" s="321" t="s">
        <v>656</v>
      </c>
      <c r="N9" s="321" t="s">
        <v>657</v>
      </c>
      <c r="O9" s="334" t="s">
        <v>712</v>
      </c>
      <c r="P9" s="334" t="s">
        <v>710</v>
      </c>
    </row>
    <row r="10" spans="1:16" s="330" customFormat="1" x14ac:dyDescent="0.2">
      <c r="A10" s="328">
        <v>1</v>
      </c>
      <c r="B10" s="328">
        <v>2</v>
      </c>
      <c r="C10" s="328">
        <v>3</v>
      </c>
      <c r="D10" s="328">
        <v>4</v>
      </c>
      <c r="E10" s="328">
        <v>5</v>
      </c>
      <c r="F10" s="328">
        <v>6</v>
      </c>
      <c r="G10" s="328">
        <v>7</v>
      </c>
      <c r="H10" s="328">
        <v>8</v>
      </c>
      <c r="I10" s="328">
        <v>9</v>
      </c>
      <c r="J10" s="328">
        <v>10</v>
      </c>
      <c r="K10" s="328">
        <v>11</v>
      </c>
      <c r="L10" s="328">
        <v>12</v>
      </c>
      <c r="M10" s="328">
        <v>13</v>
      </c>
      <c r="N10" s="328">
        <v>14</v>
      </c>
      <c r="O10" s="328">
        <v>15</v>
      </c>
      <c r="P10" s="328">
        <v>16</v>
      </c>
    </row>
    <row r="11" spans="1:16" x14ac:dyDescent="0.2">
      <c r="A11" s="268">
        <v>1</v>
      </c>
      <c r="B11" s="1181" t="s">
        <v>948</v>
      </c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3"/>
    </row>
    <row r="12" spans="1:16" x14ac:dyDescent="0.2">
      <c r="A12" s="268">
        <v>2</v>
      </c>
      <c r="B12" s="1184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6"/>
    </row>
    <row r="13" spans="1:16" x14ac:dyDescent="0.2">
      <c r="A13" s="268">
        <v>3</v>
      </c>
      <c r="B13" s="1184"/>
      <c r="C13" s="1185"/>
      <c r="D13" s="1185"/>
      <c r="E13" s="1185"/>
      <c r="F13" s="1185"/>
      <c r="G13" s="1185"/>
      <c r="H13" s="1185"/>
      <c r="I13" s="1185"/>
      <c r="J13" s="1185"/>
      <c r="K13" s="1185"/>
      <c r="L13" s="1185"/>
      <c r="M13" s="1185"/>
      <c r="N13" s="1185"/>
      <c r="O13" s="1185"/>
      <c r="P13" s="1186"/>
    </row>
    <row r="14" spans="1:16" x14ac:dyDescent="0.2">
      <c r="A14" s="268">
        <v>4</v>
      </c>
      <c r="B14" s="1184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6"/>
    </row>
    <row r="15" spans="1:16" x14ac:dyDescent="0.2">
      <c r="A15" s="268">
        <v>5</v>
      </c>
      <c r="B15" s="1184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6"/>
    </row>
    <row r="16" spans="1:16" x14ac:dyDescent="0.2">
      <c r="A16" s="268">
        <v>6</v>
      </c>
      <c r="B16" s="1184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6"/>
    </row>
    <row r="17" spans="1:16" x14ac:dyDescent="0.2">
      <c r="A17" s="268">
        <v>7</v>
      </c>
      <c r="B17" s="1184"/>
      <c r="C17" s="1185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6"/>
    </row>
    <row r="18" spans="1:16" x14ac:dyDescent="0.2">
      <c r="A18" s="268">
        <v>8</v>
      </c>
      <c r="B18" s="1184"/>
      <c r="C18" s="1185"/>
      <c r="D18" s="1185"/>
      <c r="E18" s="1185"/>
      <c r="F18" s="1185"/>
      <c r="G18" s="1185"/>
      <c r="H18" s="1185"/>
      <c r="I18" s="1185"/>
      <c r="J18" s="1185"/>
      <c r="K18" s="1185"/>
      <c r="L18" s="1185"/>
      <c r="M18" s="1185"/>
      <c r="N18" s="1185"/>
      <c r="O18" s="1185"/>
      <c r="P18" s="1186"/>
    </row>
    <row r="19" spans="1:16" x14ac:dyDescent="0.2">
      <c r="A19" s="268">
        <v>9</v>
      </c>
      <c r="B19" s="1184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6"/>
    </row>
    <row r="20" spans="1:16" x14ac:dyDescent="0.2">
      <c r="A20" s="268">
        <v>10</v>
      </c>
      <c r="B20" s="1184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6"/>
    </row>
    <row r="21" spans="1:16" x14ac:dyDescent="0.2">
      <c r="A21" s="268">
        <v>11</v>
      </c>
      <c r="B21" s="1184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6"/>
    </row>
    <row r="22" spans="1:16" x14ac:dyDescent="0.2">
      <c r="A22" s="268">
        <v>12</v>
      </c>
      <c r="B22" s="1184"/>
      <c r="C22" s="1185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6"/>
    </row>
    <row r="23" spans="1:16" x14ac:dyDescent="0.2">
      <c r="A23" s="268">
        <v>13</v>
      </c>
      <c r="B23" s="1184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6"/>
    </row>
    <row r="24" spans="1:16" x14ac:dyDescent="0.2">
      <c r="A24" s="268">
        <v>14</v>
      </c>
      <c r="B24" s="1187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  <c r="N24" s="1188"/>
      <c r="O24" s="1188"/>
      <c r="P24" s="1189"/>
    </row>
    <row r="25" spans="1:16" x14ac:dyDescent="0.2">
      <c r="A25" s="270" t="s">
        <v>7</v>
      </c>
      <c r="B25" s="269"/>
      <c r="C25" s="269"/>
      <c r="D25" s="301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x14ac:dyDescent="0.2">
      <c r="A26" s="270" t="s">
        <v>7</v>
      </c>
      <c r="B26" s="269"/>
      <c r="C26" s="269"/>
      <c r="D26" s="301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</row>
    <row r="27" spans="1:16" x14ac:dyDescent="0.2">
      <c r="A27" s="268" t="s">
        <v>19</v>
      </c>
      <c r="B27" s="269"/>
      <c r="C27" s="269"/>
      <c r="D27" s="301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16" x14ac:dyDescent="0.2">
      <c r="A28" s="271"/>
      <c r="B28" s="271"/>
      <c r="C28" s="271"/>
      <c r="D28" s="271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6" x14ac:dyDescent="0.2">
      <c r="A29" s="272"/>
      <c r="B29" s="273"/>
      <c r="C29" s="273"/>
      <c r="D29" s="271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6" x14ac:dyDescent="0.2">
      <c r="A30" s="274"/>
      <c r="B30" s="274"/>
      <c r="C30" s="27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6" x14ac:dyDescent="0.2">
      <c r="A31" s="274"/>
      <c r="B31" s="274"/>
      <c r="C31" s="274"/>
      <c r="E31" s="264"/>
      <c r="F31" s="264"/>
      <c r="G31" s="264"/>
      <c r="H31" s="264"/>
      <c r="I31" s="264"/>
      <c r="J31" s="264"/>
      <c r="K31" s="264"/>
      <c r="L31" s="264"/>
      <c r="M31" s="264"/>
      <c r="N31" s="264"/>
    </row>
    <row r="32" spans="1:16" x14ac:dyDescent="0.2">
      <c r="A32" s="274"/>
      <c r="B32" s="274"/>
      <c r="C32" s="274"/>
      <c r="E32" s="264"/>
      <c r="F32" s="264"/>
      <c r="G32" s="264"/>
      <c r="H32" s="264"/>
      <c r="I32" s="264"/>
      <c r="J32" s="264"/>
      <c r="K32" s="264"/>
      <c r="L32" s="264"/>
      <c r="M32" s="264"/>
      <c r="N32" s="264"/>
    </row>
    <row r="33" spans="1:14" x14ac:dyDescent="0.2">
      <c r="A33" s="274"/>
      <c r="B33" s="274"/>
      <c r="C33" s="27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x14ac:dyDescent="0.2">
      <c r="A34" s="274" t="s">
        <v>12</v>
      </c>
      <c r="D34" s="274"/>
      <c r="E34" s="264"/>
      <c r="F34" s="274"/>
      <c r="G34" s="274"/>
      <c r="H34" s="274"/>
      <c r="I34" s="274"/>
      <c r="J34" s="274"/>
      <c r="K34" s="274"/>
      <c r="L34" s="274" t="s">
        <v>713</v>
      </c>
      <c r="M34" s="274"/>
      <c r="N34" s="274"/>
    </row>
    <row r="35" spans="1:14" ht="12.75" customHeight="1" x14ac:dyDescent="0.2">
      <c r="E35" s="274"/>
      <c r="F35" s="1177" t="s">
        <v>14</v>
      </c>
      <c r="G35" s="1177"/>
      <c r="H35" s="1177"/>
      <c r="I35" s="1177"/>
      <c r="J35" s="1177"/>
      <c r="K35" s="1177"/>
      <c r="L35" s="1177"/>
      <c r="M35" s="1177"/>
      <c r="N35" s="1177"/>
    </row>
    <row r="36" spans="1:14" ht="12.75" customHeight="1" x14ac:dyDescent="0.2">
      <c r="E36" s="1177" t="s">
        <v>90</v>
      </c>
      <c r="F36" s="1177"/>
      <c r="G36" s="1177"/>
      <c r="H36" s="1177"/>
      <c r="I36" s="1177"/>
      <c r="J36" s="1177"/>
      <c r="K36" s="1177"/>
      <c r="L36" s="1177"/>
      <c r="M36" s="1177"/>
      <c r="N36" s="1177"/>
    </row>
    <row r="37" spans="1:14" x14ac:dyDescent="0.2">
      <c r="A37" s="274"/>
      <c r="B37" s="274"/>
      <c r="E37" s="264"/>
      <c r="F37" s="274"/>
      <c r="G37" s="274"/>
      <c r="H37" s="274"/>
      <c r="I37" s="274"/>
      <c r="J37" s="274"/>
      <c r="K37" s="274"/>
      <c r="L37" s="274" t="s">
        <v>709</v>
      </c>
      <c r="M37" s="274"/>
      <c r="N37" s="274"/>
    </row>
    <row r="39" spans="1:14" x14ac:dyDescent="0.2">
      <c r="A39" s="1178"/>
      <c r="B39" s="1178"/>
      <c r="C39" s="1178"/>
      <c r="D39" s="1178"/>
      <c r="E39" s="1178"/>
      <c r="F39" s="1178"/>
      <c r="G39" s="1178"/>
      <c r="H39" s="1178"/>
      <c r="I39" s="1178"/>
      <c r="J39" s="1178"/>
      <c r="K39" s="1178"/>
      <c r="L39" s="1178"/>
      <c r="M39" s="1178"/>
      <c r="N39" s="1178"/>
    </row>
  </sheetData>
  <mergeCells count="19"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B11:P24"/>
    <mergeCell ref="O8:P8"/>
    <mergeCell ref="I8:N8"/>
    <mergeCell ref="A6:N6"/>
    <mergeCell ref="D1:E1"/>
    <mergeCell ref="M1:N1"/>
    <mergeCell ref="A2:N2"/>
    <mergeCell ref="A3:N3"/>
    <mergeCell ref="A4:P4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B050"/>
    <pageSetUpPr fitToPage="1"/>
  </sheetPr>
  <dimension ref="A1:AS50"/>
  <sheetViews>
    <sheetView topLeftCell="A2" zoomScale="90" zoomScaleNormal="90" zoomScaleSheetLayoutView="100" workbookViewId="0">
      <selection activeCell="R51" sqref="R51"/>
    </sheetView>
  </sheetViews>
  <sheetFormatPr defaultRowHeight="15" x14ac:dyDescent="0.25"/>
  <cols>
    <col min="1" max="1" width="7.140625" style="69" customWidth="1"/>
    <col min="2" max="2" width="16.28515625" style="69" bestFit="1" customWidth="1"/>
    <col min="3" max="4" width="8.5703125" style="69" customWidth="1"/>
    <col min="5" max="5" width="8.7109375" style="69" customWidth="1"/>
    <col min="6" max="6" width="8.5703125" style="69" customWidth="1"/>
    <col min="7" max="7" width="9.7109375" style="69" customWidth="1"/>
    <col min="8" max="8" width="10.28515625" style="69" customWidth="1"/>
    <col min="9" max="9" width="9.7109375" style="69" customWidth="1"/>
    <col min="10" max="10" width="9.28515625" style="69" customWidth="1"/>
    <col min="11" max="11" width="7" style="69" customWidth="1"/>
    <col min="12" max="12" width="7.28515625" style="69" customWidth="1"/>
    <col min="13" max="13" width="7.42578125" style="69" customWidth="1"/>
    <col min="14" max="14" width="7.85546875" style="69" customWidth="1"/>
    <col min="15" max="15" width="11.42578125" style="69" customWidth="1"/>
    <col min="16" max="16" width="12.28515625" style="69" customWidth="1"/>
    <col min="17" max="17" width="11.5703125" style="69" customWidth="1"/>
    <col min="18" max="18" width="16" style="69" customWidth="1"/>
    <col min="19" max="19" width="9" style="69" customWidth="1"/>
    <col min="20" max="20" width="9.140625" style="69" hidden="1" customWidth="1"/>
    <col min="21" max="16384" width="9.140625" style="69"/>
  </cols>
  <sheetData>
    <row r="1" spans="1:20" s="15" customFormat="1" ht="15.75" x14ac:dyDescent="0.25">
      <c r="G1" s="861" t="s">
        <v>0</v>
      </c>
      <c r="H1" s="861"/>
      <c r="I1" s="861"/>
      <c r="J1" s="861"/>
      <c r="K1" s="861"/>
      <c r="L1" s="861"/>
      <c r="M1" s="861"/>
      <c r="N1" s="38"/>
      <c r="O1" s="38"/>
      <c r="R1" s="40" t="s">
        <v>538</v>
      </c>
      <c r="S1" s="40"/>
    </row>
    <row r="2" spans="1:20" s="15" customFormat="1" ht="20.25" x14ac:dyDescent="0.3">
      <c r="B2" s="120"/>
      <c r="E2" s="932" t="s">
        <v>745</v>
      </c>
      <c r="F2" s="932"/>
      <c r="G2" s="932"/>
      <c r="H2" s="932"/>
      <c r="I2" s="932"/>
      <c r="J2" s="932"/>
      <c r="K2" s="932"/>
      <c r="L2" s="932"/>
      <c r="M2" s="932"/>
      <c r="N2" s="932"/>
      <c r="O2" s="932"/>
    </row>
    <row r="3" spans="1:20" s="15" customFormat="1" ht="20.25" x14ac:dyDescent="0.3">
      <c r="B3" s="119"/>
      <c r="C3" s="119"/>
      <c r="D3" s="119"/>
      <c r="E3" s="119"/>
      <c r="F3" s="119"/>
      <c r="G3" s="119"/>
      <c r="H3" s="119"/>
      <c r="I3" s="119"/>
      <c r="J3" s="119"/>
    </row>
    <row r="4" spans="1:20" ht="18" x14ac:dyDescent="0.25">
      <c r="B4" s="1204" t="s">
        <v>758</v>
      </c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</row>
    <row r="5" spans="1:20" x14ac:dyDescent="0.25">
      <c r="C5" s="70"/>
      <c r="D5" s="70"/>
      <c r="E5" s="70"/>
      <c r="F5" s="70"/>
      <c r="G5" s="70"/>
      <c r="H5" s="70"/>
      <c r="M5" s="70"/>
      <c r="N5" s="70"/>
      <c r="O5" s="70"/>
      <c r="P5" s="70"/>
      <c r="Q5" s="70"/>
      <c r="R5" s="70"/>
      <c r="S5" s="70"/>
      <c r="T5" s="70"/>
    </row>
    <row r="6" spans="1:20" x14ac:dyDescent="0.25">
      <c r="A6" s="863" t="s">
        <v>166</v>
      </c>
      <c r="B6" s="863"/>
    </row>
    <row r="7" spans="1:20" x14ac:dyDescent="0.25">
      <c r="B7" s="72"/>
    </row>
    <row r="8" spans="1:20" s="73" customFormat="1" ht="42" customHeight="1" x14ac:dyDescent="0.25">
      <c r="A8" s="939" t="s">
        <v>2</v>
      </c>
      <c r="B8" s="1205" t="s">
        <v>3</v>
      </c>
      <c r="C8" s="1191" t="s">
        <v>244</v>
      </c>
      <c r="D8" s="1191"/>
      <c r="E8" s="1191"/>
      <c r="F8" s="1191"/>
      <c r="G8" s="1192" t="s">
        <v>882</v>
      </c>
      <c r="H8" s="1193"/>
      <c r="I8" s="1193"/>
      <c r="J8" s="1194"/>
      <c r="K8" s="1192" t="s">
        <v>213</v>
      </c>
      <c r="L8" s="1193"/>
      <c r="M8" s="1193"/>
      <c r="N8" s="1194"/>
      <c r="O8" s="1192" t="s">
        <v>112</v>
      </c>
      <c r="P8" s="1193"/>
      <c r="Q8" s="1193"/>
      <c r="R8" s="1207"/>
    </row>
    <row r="9" spans="1:20" s="74" customFormat="1" ht="37.5" customHeight="1" x14ac:dyDescent="0.25">
      <c r="A9" s="939"/>
      <c r="B9" s="1206"/>
      <c r="C9" s="80" t="s">
        <v>98</v>
      </c>
      <c r="D9" s="80" t="s">
        <v>102</v>
      </c>
      <c r="E9" s="80" t="s">
        <v>103</v>
      </c>
      <c r="F9" s="80" t="s">
        <v>19</v>
      </c>
      <c r="G9" s="80" t="s">
        <v>98</v>
      </c>
      <c r="H9" s="80" t="s">
        <v>102</v>
      </c>
      <c r="I9" s="80" t="s">
        <v>103</v>
      </c>
      <c r="J9" s="80" t="s">
        <v>19</v>
      </c>
      <c r="K9" s="80" t="s">
        <v>98</v>
      </c>
      <c r="L9" s="80" t="s">
        <v>102</v>
      </c>
      <c r="M9" s="80" t="s">
        <v>103</v>
      </c>
      <c r="N9" s="80" t="s">
        <v>19</v>
      </c>
      <c r="O9" s="80" t="s">
        <v>145</v>
      </c>
      <c r="P9" s="80" t="s">
        <v>146</v>
      </c>
      <c r="Q9" s="156" t="s">
        <v>147</v>
      </c>
      <c r="R9" s="80" t="s">
        <v>148</v>
      </c>
      <c r="S9" s="113"/>
    </row>
    <row r="10" spans="1:20" s="332" customFormat="1" ht="16.149999999999999" customHeight="1" x14ac:dyDescent="0.2">
      <c r="A10" s="62">
        <v>1</v>
      </c>
      <c r="B10" s="146">
        <v>2</v>
      </c>
      <c r="C10" s="331">
        <v>3</v>
      </c>
      <c r="D10" s="331">
        <v>4</v>
      </c>
      <c r="E10" s="331">
        <v>5</v>
      </c>
      <c r="F10" s="331">
        <v>6</v>
      </c>
      <c r="G10" s="331">
        <v>7</v>
      </c>
      <c r="H10" s="331">
        <v>8</v>
      </c>
      <c r="I10" s="331">
        <v>9</v>
      </c>
      <c r="J10" s="331">
        <v>10</v>
      </c>
      <c r="K10" s="331">
        <v>11</v>
      </c>
      <c r="L10" s="331">
        <v>12</v>
      </c>
      <c r="M10" s="331">
        <v>13</v>
      </c>
      <c r="N10" s="331">
        <v>14</v>
      </c>
      <c r="O10" s="331">
        <v>15</v>
      </c>
      <c r="P10" s="331">
        <v>16</v>
      </c>
      <c r="Q10" s="331">
        <v>17</v>
      </c>
      <c r="R10" s="146">
        <v>18</v>
      </c>
    </row>
    <row r="11" spans="1:20" s="332" customFormat="1" ht="16.149999999999999" customHeight="1" x14ac:dyDescent="0.2">
      <c r="A11" s="62">
        <v>1</v>
      </c>
      <c r="B11" s="445" t="s">
        <v>950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146"/>
    </row>
    <row r="12" spans="1:20" s="332" customFormat="1" ht="16.149999999999999" customHeight="1" x14ac:dyDescent="0.2">
      <c r="A12" s="62">
        <v>2</v>
      </c>
      <c r="B12" s="445" t="s">
        <v>951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146"/>
    </row>
    <row r="13" spans="1:20" s="332" customFormat="1" ht="16.149999999999999" customHeight="1" x14ac:dyDescent="0.2">
      <c r="A13" s="62">
        <v>3</v>
      </c>
      <c r="B13" s="445" t="s">
        <v>952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146"/>
    </row>
    <row r="14" spans="1:20" s="332" customFormat="1" ht="16.149999999999999" customHeight="1" x14ac:dyDescent="0.2">
      <c r="A14" s="62">
        <v>4</v>
      </c>
      <c r="B14" s="445" t="s">
        <v>953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146"/>
    </row>
    <row r="15" spans="1:20" s="332" customFormat="1" ht="16.149999999999999" customHeight="1" x14ac:dyDescent="0.2">
      <c r="A15" s="62">
        <v>5</v>
      </c>
      <c r="B15" s="445" t="s">
        <v>954</v>
      </c>
      <c r="C15" s="1195" t="s">
        <v>1007</v>
      </c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7"/>
    </row>
    <row r="16" spans="1:20" s="332" customFormat="1" ht="16.149999999999999" customHeight="1" x14ac:dyDescent="0.2">
      <c r="A16" s="62">
        <v>6</v>
      </c>
      <c r="B16" s="445" t="s">
        <v>955</v>
      </c>
      <c r="C16" s="1198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200"/>
    </row>
    <row r="17" spans="1:18" s="332" customFormat="1" ht="16.149999999999999" customHeight="1" x14ac:dyDescent="0.2">
      <c r="A17" s="62">
        <v>7</v>
      </c>
      <c r="B17" s="445" t="s">
        <v>956</v>
      </c>
      <c r="C17" s="1198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200"/>
    </row>
    <row r="18" spans="1:18" s="332" customFormat="1" ht="16.149999999999999" customHeight="1" x14ac:dyDescent="0.2">
      <c r="A18" s="62">
        <v>8</v>
      </c>
      <c r="B18" s="445" t="s">
        <v>957</v>
      </c>
      <c r="C18" s="1198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200"/>
    </row>
    <row r="19" spans="1:18" s="332" customFormat="1" ht="16.149999999999999" customHeight="1" x14ac:dyDescent="0.2">
      <c r="A19" s="62">
        <v>9</v>
      </c>
      <c r="B19" s="445" t="s">
        <v>958</v>
      </c>
      <c r="C19" s="1198"/>
      <c r="D19" s="1199"/>
      <c r="E19" s="1199"/>
      <c r="F19" s="1199"/>
      <c r="G19" s="1199"/>
      <c r="H19" s="1199"/>
      <c r="I19" s="1199"/>
      <c r="J19" s="1199"/>
      <c r="K19" s="1199"/>
      <c r="L19" s="1199"/>
      <c r="M19" s="1199"/>
      <c r="N19" s="1199"/>
      <c r="O19" s="1199"/>
      <c r="P19" s="1199"/>
      <c r="Q19" s="1199"/>
      <c r="R19" s="1200"/>
    </row>
    <row r="20" spans="1:18" s="332" customFormat="1" ht="16.149999999999999" customHeight="1" x14ac:dyDescent="0.2">
      <c r="A20" s="62">
        <v>10</v>
      </c>
      <c r="B20" s="445" t="s">
        <v>959</v>
      </c>
      <c r="C20" s="1198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200"/>
    </row>
    <row r="21" spans="1:18" s="332" customFormat="1" ht="16.149999999999999" customHeight="1" x14ac:dyDescent="0.2">
      <c r="A21" s="62">
        <v>11</v>
      </c>
      <c r="B21" s="445" t="s">
        <v>986</v>
      </c>
      <c r="C21" s="1198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200"/>
    </row>
    <row r="22" spans="1:18" s="332" customFormat="1" ht="16.149999999999999" customHeight="1" x14ac:dyDescent="0.2">
      <c r="A22" s="62">
        <v>12</v>
      </c>
      <c r="B22" s="445" t="s">
        <v>1028</v>
      </c>
      <c r="C22" s="1198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200"/>
    </row>
    <row r="23" spans="1:18" s="332" customFormat="1" ht="16.149999999999999" customHeight="1" x14ac:dyDescent="0.2">
      <c r="A23" s="62">
        <v>13</v>
      </c>
      <c r="B23" s="445" t="s">
        <v>962</v>
      </c>
      <c r="C23" s="1198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200"/>
    </row>
    <row r="24" spans="1:18" s="332" customFormat="1" ht="16.149999999999999" customHeight="1" x14ac:dyDescent="0.2">
      <c r="A24" s="62">
        <v>14</v>
      </c>
      <c r="B24" s="445" t="s">
        <v>963</v>
      </c>
      <c r="C24" s="1198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200"/>
    </row>
    <row r="25" spans="1:18" s="332" customFormat="1" ht="16.149999999999999" customHeight="1" x14ac:dyDescent="0.2">
      <c r="A25" s="62">
        <v>15</v>
      </c>
      <c r="B25" s="445" t="s">
        <v>964</v>
      </c>
      <c r="C25" s="1198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200"/>
    </row>
    <row r="26" spans="1:18" s="332" customFormat="1" ht="16.149999999999999" customHeight="1" x14ac:dyDescent="0.2">
      <c r="A26" s="62">
        <v>16</v>
      </c>
      <c r="B26" s="445" t="s">
        <v>965</v>
      </c>
      <c r="C26" s="1198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200"/>
    </row>
    <row r="27" spans="1:18" s="158" customFormat="1" ht="16.149999999999999" customHeight="1" x14ac:dyDescent="0.2">
      <c r="A27" s="62">
        <v>17</v>
      </c>
      <c r="B27" s="445" t="s">
        <v>987</v>
      </c>
      <c r="C27" s="1198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200"/>
    </row>
    <row r="28" spans="1:18" s="158" customFormat="1" ht="16.149999999999999" customHeight="1" x14ac:dyDescent="0.2">
      <c r="A28" s="62">
        <v>18</v>
      </c>
      <c r="B28" s="445" t="s">
        <v>988</v>
      </c>
      <c r="C28" s="1198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200"/>
    </row>
    <row r="29" spans="1:18" s="158" customFormat="1" ht="16.149999999999999" customHeight="1" x14ac:dyDescent="0.2">
      <c r="A29" s="62">
        <v>19</v>
      </c>
      <c r="B29" s="445" t="s">
        <v>968</v>
      </c>
      <c r="C29" s="1198"/>
      <c r="D29" s="1199"/>
      <c r="E29" s="1199"/>
      <c r="F29" s="1199"/>
      <c r="G29" s="1199"/>
      <c r="H29" s="1199"/>
      <c r="I29" s="1199"/>
      <c r="J29" s="1199"/>
      <c r="K29" s="1199"/>
      <c r="L29" s="1199"/>
      <c r="M29" s="1199"/>
      <c r="N29" s="1199"/>
      <c r="O29" s="1199"/>
      <c r="P29" s="1199"/>
      <c r="Q29" s="1199"/>
      <c r="R29" s="1200"/>
    </row>
    <row r="30" spans="1:18" s="158" customFormat="1" ht="16.149999999999999" customHeight="1" x14ac:dyDescent="0.2">
      <c r="A30" s="62">
        <v>20</v>
      </c>
      <c r="B30" s="445" t="s">
        <v>969</v>
      </c>
      <c r="C30" s="1198"/>
      <c r="D30" s="1199"/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200"/>
    </row>
    <row r="31" spans="1:18" s="158" customFormat="1" ht="16.149999999999999" customHeight="1" x14ac:dyDescent="0.2">
      <c r="A31" s="62">
        <v>21</v>
      </c>
      <c r="B31" s="445" t="s">
        <v>970</v>
      </c>
      <c r="C31" s="1198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200"/>
    </row>
    <row r="32" spans="1:18" s="158" customFormat="1" ht="16.149999999999999" customHeight="1" x14ac:dyDescent="0.2">
      <c r="A32" s="62">
        <v>22</v>
      </c>
      <c r="B32" s="445" t="s">
        <v>989</v>
      </c>
      <c r="C32" s="1198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200"/>
    </row>
    <row r="33" spans="1:45" s="158" customFormat="1" ht="16.149999999999999" customHeight="1" x14ac:dyDescent="0.2">
      <c r="A33" s="62">
        <v>23</v>
      </c>
      <c r="B33" s="445" t="s">
        <v>972</v>
      </c>
      <c r="C33" s="1198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200"/>
    </row>
    <row r="34" spans="1:45" s="158" customFormat="1" ht="16.149999999999999" customHeight="1" x14ac:dyDescent="0.2">
      <c r="A34" s="62">
        <v>24</v>
      </c>
      <c r="B34" s="445" t="s">
        <v>990</v>
      </c>
      <c r="C34" s="1198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200"/>
    </row>
    <row r="35" spans="1:45" s="158" customFormat="1" ht="16.149999999999999" customHeight="1" x14ac:dyDescent="0.2">
      <c r="A35" s="62">
        <v>25</v>
      </c>
      <c r="B35" s="445" t="s">
        <v>974</v>
      </c>
      <c r="C35" s="1198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200"/>
    </row>
    <row r="36" spans="1:45" s="158" customFormat="1" ht="16.149999999999999" customHeight="1" x14ac:dyDescent="0.2">
      <c r="A36" s="62">
        <v>26</v>
      </c>
      <c r="B36" s="445" t="s">
        <v>975</v>
      </c>
      <c r="C36" s="1198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200"/>
    </row>
    <row r="37" spans="1:45" s="158" customFormat="1" ht="16.149999999999999" customHeight="1" x14ac:dyDescent="0.2">
      <c r="A37" s="62">
        <v>27</v>
      </c>
      <c r="B37" s="445" t="s">
        <v>976</v>
      </c>
      <c r="C37" s="1198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200"/>
    </row>
    <row r="38" spans="1:45" x14ac:dyDescent="0.25">
      <c r="A38" s="62">
        <v>28</v>
      </c>
      <c r="B38" s="445" t="s">
        <v>977</v>
      </c>
      <c r="C38" s="1198"/>
      <c r="D38" s="1199"/>
      <c r="E38" s="1199"/>
      <c r="F38" s="1199"/>
      <c r="G38" s="1199"/>
      <c r="H38" s="1199"/>
      <c r="I38" s="1199"/>
      <c r="J38" s="1199"/>
      <c r="K38" s="1199"/>
      <c r="L38" s="1199"/>
      <c r="M38" s="1199"/>
      <c r="N38" s="1199"/>
      <c r="O38" s="1199"/>
      <c r="P38" s="1199"/>
      <c r="Q38" s="1199"/>
      <c r="R38" s="1200"/>
    </row>
    <row r="39" spans="1:45" x14ac:dyDescent="0.25">
      <c r="A39" s="62">
        <v>29</v>
      </c>
      <c r="B39" s="445" t="s">
        <v>978</v>
      </c>
      <c r="C39" s="1201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3"/>
    </row>
    <row r="40" spans="1:45" x14ac:dyDescent="0.25">
      <c r="A40" s="62">
        <v>30</v>
      </c>
      <c r="B40" s="445" t="s">
        <v>979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45" x14ac:dyDescent="0.25">
      <c r="A41" s="62">
        <v>31</v>
      </c>
      <c r="B41" s="445" t="s">
        <v>980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1:45" x14ac:dyDescent="0.25">
      <c r="A42" s="62">
        <v>32</v>
      </c>
      <c r="B42" s="445" t="s">
        <v>981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45" s="75" customFormat="1" ht="16.5" customHeight="1" x14ac:dyDescent="0.25">
      <c r="A43" s="62">
        <v>33</v>
      </c>
      <c r="B43" s="445" t="s">
        <v>982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45" ht="15.75" x14ac:dyDescent="0.25">
      <c r="A44" s="279" t="s">
        <v>19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7" spans="1:45" s="15" customFormat="1" ht="12.75" x14ac:dyDescent="0.2">
      <c r="A47" s="14" t="s">
        <v>12</v>
      </c>
      <c r="G47" s="14"/>
      <c r="H47" s="14"/>
      <c r="K47" s="14"/>
      <c r="L47" s="14"/>
      <c r="M47" s="14"/>
      <c r="N47" s="14"/>
      <c r="O47" s="14"/>
      <c r="P47" s="866" t="s">
        <v>13</v>
      </c>
      <c r="Q47" s="866"/>
      <c r="R47" s="866"/>
      <c r="S47" s="866"/>
    </row>
    <row r="48" spans="1:45" s="15" customFormat="1" ht="12.75" customHeight="1" x14ac:dyDescent="0.2">
      <c r="J48" s="14"/>
      <c r="K48" s="860" t="s">
        <v>14</v>
      </c>
      <c r="L48" s="860"/>
      <c r="M48" s="860"/>
      <c r="N48" s="860"/>
      <c r="O48" s="860"/>
      <c r="P48" s="860"/>
      <c r="Q48" s="860"/>
      <c r="R48" s="860"/>
      <c r="S48" s="860"/>
    </row>
    <row r="49" spans="1:19" s="15" customFormat="1" ht="12.75" customHeight="1" x14ac:dyDescent="0.2">
      <c r="J49" s="860" t="s">
        <v>90</v>
      </c>
      <c r="K49" s="860"/>
      <c r="L49" s="860"/>
      <c r="M49" s="860"/>
      <c r="N49" s="860"/>
      <c r="O49" s="860"/>
      <c r="P49" s="860"/>
      <c r="Q49" s="860"/>
      <c r="R49" s="860"/>
      <c r="S49" s="860"/>
    </row>
    <row r="50" spans="1:19" s="15" customFormat="1" ht="12.75" x14ac:dyDescent="0.2">
      <c r="A50" s="14"/>
      <c r="B50" s="14"/>
      <c r="K50" s="14"/>
      <c r="L50" s="14"/>
      <c r="M50" s="14"/>
      <c r="N50" s="34" t="s">
        <v>87</v>
      </c>
      <c r="O50" s="34"/>
      <c r="P50" s="34"/>
      <c r="Q50" s="34"/>
      <c r="R50" s="34"/>
      <c r="S50" s="34"/>
    </row>
  </sheetData>
  <sortState xmlns:xlrd2="http://schemas.microsoft.com/office/spreadsheetml/2017/richdata2" ref="B11:B43">
    <sortCondition ref="B11"/>
  </sortState>
  <mergeCells count="14">
    <mergeCell ref="B4:T4"/>
    <mergeCell ref="A6:B6"/>
    <mergeCell ref="A8:A9"/>
    <mergeCell ref="B8:B9"/>
    <mergeCell ref="G1:M1"/>
    <mergeCell ref="E2:O2"/>
    <mergeCell ref="O8:R8"/>
    <mergeCell ref="J49:S49"/>
    <mergeCell ref="C8:F8"/>
    <mergeCell ref="K8:N8"/>
    <mergeCell ref="G8:J8"/>
    <mergeCell ref="P47:S47"/>
    <mergeCell ref="K48:S48"/>
    <mergeCell ref="C15:R3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00B050"/>
    <pageSetUpPr fitToPage="1"/>
  </sheetPr>
  <dimension ref="A1:AS49"/>
  <sheetViews>
    <sheetView zoomScaleSheetLayoutView="90" workbookViewId="0">
      <selection activeCell="A6" sqref="A6"/>
    </sheetView>
  </sheetViews>
  <sheetFormatPr defaultRowHeight="15" x14ac:dyDescent="0.25"/>
  <cols>
    <col min="1" max="1" width="7.28515625" style="69" customWidth="1"/>
    <col min="2" max="2" width="21" style="69" bestFit="1" customWidth="1"/>
    <col min="3" max="3" width="15.42578125" style="69" customWidth="1"/>
    <col min="4" max="4" width="14.85546875" style="69" customWidth="1"/>
    <col min="5" max="5" width="11.85546875" style="69" customWidth="1"/>
    <col min="6" max="6" width="9.85546875" style="69" customWidth="1"/>
    <col min="7" max="7" width="12.7109375" style="69" customWidth="1"/>
    <col min="8" max="9" width="11" style="69" customWidth="1"/>
    <col min="10" max="10" width="14.140625" style="69" customWidth="1"/>
    <col min="11" max="11" width="12.28515625" style="69" customWidth="1"/>
    <col min="12" max="12" width="13.140625" style="69" customWidth="1"/>
    <col min="13" max="13" width="9.7109375" style="69" customWidth="1"/>
    <col min="14" max="14" width="9.5703125" style="69" customWidth="1"/>
    <col min="15" max="15" width="12.7109375" style="69" customWidth="1"/>
    <col min="16" max="16" width="13.28515625" style="69" customWidth="1"/>
    <col min="17" max="17" width="11.28515625" style="69" customWidth="1"/>
    <col min="18" max="18" width="9.28515625" style="69" customWidth="1"/>
    <col min="19" max="19" width="9.140625" style="69"/>
    <col min="20" max="20" width="12.28515625" style="69" customWidth="1"/>
    <col min="21" max="16384" width="9.140625" style="69"/>
  </cols>
  <sheetData>
    <row r="1" spans="1:20" s="15" customFormat="1" ht="15.75" x14ac:dyDescent="0.25">
      <c r="C1" s="42"/>
      <c r="D1" s="42"/>
      <c r="E1" s="42"/>
      <c r="F1" s="42"/>
      <c r="G1" s="42"/>
      <c r="H1" s="42"/>
      <c r="I1" s="103" t="s">
        <v>0</v>
      </c>
      <c r="J1" s="42"/>
      <c r="Q1" s="988" t="s">
        <v>539</v>
      </c>
      <c r="R1" s="988"/>
    </row>
    <row r="2" spans="1:20" s="15" customFormat="1" ht="20.25" x14ac:dyDescent="0.3">
      <c r="G2" s="932" t="s">
        <v>745</v>
      </c>
      <c r="H2" s="932"/>
      <c r="I2" s="932"/>
      <c r="J2" s="932"/>
      <c r="K2" s="932"/>
      <c r="L2" s="932"/>
      <c r="M2" s="932"/>
      <c r="N2" s="41"/>
      <c r="O2" s="41"/>
      <c r="P2" s="41"/>
      <c r="Q2" s="41"/>
    </row>
    <row r="3" spans="1:20" s="15" customFormat="1" ht="20.25" x14ac:dyDescent="0.3">
      <c r="G3" s="119"/>
      <c r="H3" s="119"/>
      <c r="I3" s="119"/>
      <c r="J3" s="119"/>
      <c r="K3" s="119"/>
      <c r="L3" s="119"/>
      <c r="M3" s="119"/>
      <c r="N3" s="41"/>
      <c r="O3" s="41"/>
      <c r="P3" s="41"/>
      <c r="Q3" s="41"/>
    </row>
    <row r="4" spans="1:20" ht="18" x14ac:dyDescent="0.25">
      <c r="B4" s="1208" t="s">
        <v>759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  <c r="P4" s="1208"/>
      <c r="Q4" s="1208"/>
      <c r="R4" s="1208"/>
      <c r="S4" s="1208"/>
      <c r="T4" s="1208"/>
    </row>
    <row r="5" spans="1:20" ht="15.75" x14ac:dyDescent="0.25">
      <c r="C5" s="70"/>
      <c r="D5" s="7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x14ac:dyDescent="0.25">
      <c r="A6" s="81" t="s">
        <v>1021</v>
      </c>
    </row>
    <row r="7" spans="1:20" x14ac:dyDescent="0.25">
      <c r="B7" s="72"/>
      <c r="Q7" s="110" t="s">
        <v>142</v>
      </c>
    </row>
    <row r="8" spans="1:20" s="73" customFormat="1" ht="32.450000000000003" customHeight="1" x14ac:dyDescent="0.25">
      <c r="A8" s="939" t="s">
        <v>2</v>
      </c>
      <c r="B8" s="1205" t="s">
        <v>3</v>
      </c>
      <c r="C8" s="1191" t="s">
        <v>453</v>
      </c>
      <c r="D8" s="1191"/>
      <c r="E8" s="1191"/>
      <c r="F8" s="1191"/>
      <c r="G8" s="1191" t="s">
        <v>454</v>
      </c>
      <c r="H8" s="1191"/>
      <c r="I8" s="1191"/>
      <c r="J8" s="1191"/>
      <c r="K8" s="1191" t="s">
        <v>455</v>
      </c>
      <c r="L8" s="1191"/>
      <c r="M8" s="1191"/>
      <c r="N8" s="1191"/>
      <c r="O8" s="1191" t="s">
        <v>456</v>
      </c>
      <c r="P8" s="1191"/>
      <c r="Q8" s="1191"/>
      <c r="R8" s="1205"/>
      <c r="S8" s="1209" t="s">
        <v>165</v>
      </c>
    </row>
    <row r="9" spans="1:20" s="74" customFormat="1" ht="75" customHeight="1" x14ac:dyDescent="0.25">
      <c r="A9" s="939"/>
      <c r="B9" s="1206"/>
      <c r="C9" s="80" t="s">
        <v>162</v>
      </c>
      <c r="D9" s="123" t="s">
        <v>164</v>
      </c>
      <c r="E9" s="80" t="s">
        <v>141</v>
      </c>
      <c r="F9" s="123" t="s">
        <v>163</v>
      </c>
      <c r="G9" s="80" t="s">
        <v>245</v>
      </c>
      <c r="H9" s="123" t="s">
        <v>164</v>
      </c>
      <c r="I9" s="80" t="s">
        <v>141</v>
      </c>
      <c r="J9" s="123" t="s">
        <v>163</v>
      </c>
      <c r="K9" s="80" t="s">
        <v>245</v>
      </c>
      <c r="L9" s="123" t="s">
        <v>164</v>
      </c>
      <c r="M9" s="80" t="s">
        <v>141</v>
      </c>
      <c r="N9" s="123" t="s">
        <v>163</v>
      </c>
      <c r="O9" s="80" t="s">
        <v>245</v>
      </c>
      <c r="P9" s="123" t="s">
        <v>164</v>
      </c>
      <c r="Q9" s="80" t="s">
        <v>141</v>
      </c>
      <c r="R9" s="124" t="s">
        <v>163</v>
      </c>
      <c r="S9" s="1209"/>
    </row>
    <row r="10" spans="1:20" s="74" customFormat="1" ht="16.149999999999999" customHeight="1" x14ac:dyDescent="0.25">
      <c r="A10" s="5">
        <v>1</v>
      </c>
      <c r="B10" s="79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115">
        <v>18</v>
      </c>
      <c r="S10" s="122">
        <v>19</v>
      </c>
    </row>
    <row r="11" spans="1:20" s="74" customFormat="1" ht="16.149999999999999" customHeight="1" x14ac:dyDescent="0.25">
      <c r="A11" s="5">
        <v>1</v>
      </c>
      <c r="B11" s="431" t="s">
        <v>1008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5"/>
      <c r="S11" s="122"/>
    </row>
    <row r="12" spans="1:20" s="74" customFormat="1" ht="16.149999999999999" customHeight="1" x14ac:dyDescent="0.25">
      <c r="A12" s="5">
        <v>2</v>
      </c>
      <c r="B12" s="432" t="s">
        <v>895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15"/>
      <c r="S12" s="122"/>
    </row>
    <row r="13" spans="1:20" s="74" customFormat="1" ht="16.149999999999999" customHeight="1" x14ac:dyDescent="0.25">
      <c r="A13" s="349">
        <v>3</v>
      </c>
      <c r="B13" s="432" t="s">
        <v>896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15"/>
      <c r="S13" s="122"/>
    </row>
    <row r="14" spans="1:20" s="74" customFormat="1" ht="16.149999999999999" customHeight="1" x14ac:dyDescent="0.25">
      <c r="A14" s="349">
        <v>4</v>
      </c>
      <c r="B14" s="432" t="s">
        <v>897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15"/>
      <c r="S14" s="122"/>
    </row>
    <row r="15" spans="1:20" s="74" customFormat="1" ht="16.149999999999999" customHeight="1" x14ac:dyDescent="0.25">
      <c r="A15" s="349">
        <v>5</v>
      </c>
      <c r="B15" s="432" t="s">
        <v>1009</v>
      </c>
      <c r="C15" s="1195" t="s">
        <v>1007</v>
      </c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6"/>
      <c r="S15" s="1197"/>
    </row>
    <row r="16" spans="1:20" s="74" customFormat="1" ht="16.149999999999999" customHeight="1" x14ac:dyDescent="0.25">
      <c r="A16" s="349">
        <v>6</v>
      </c>
      <c r="B16" s="432" t="s">
        <v>899</v>
      </c>
      <c r="C16" s="1198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200"/>
    </row>
    <row r="17" spans="1:45" s="74" customFormat="1" ht="16.149999999999999" customHeight="1" x14ac:dyDescent="0.25">
      <c r="A17" s="349">
        <v>7</v>
      </c>
      <c r="B17" s="432" t="s">
        <v>1010</v>
      </c>
      <c r="C17" s="1198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200"/>
    </row>
    <row r="18" spans="1:45" ht="15" customHeight="1" x14ac:dyDescent="0.25">
      <c r="A18" s="349">
        <v>8</v>
      </c>
      <c r="B18" s="432" t="s">
        <v>1011</v>
      </c>
      <c r="C18" s="1198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200"/>
    </row>
    <row r="19" spans="1:45" ht="15" customHeight="1" x14ac:dyDescent="0.25">
      <c r="A19" s="349">
        <v>9</v>
      </c>
      <c r="B19" s="432" t="s">
        <v>1012</v>
      </c>
      <c r="C19" s="1198"/>
      <c r="D19" s="1199"/>
      <c r="E19" s="1199"/>
      <c r="F19" s="1199"/>
      <c r="G19" s="1199"/>
      <c r="H19" s="1199"/>
      <c r="I19" s="1199"/>
      <c r="J19" s="1199"/>
      <c r="K19" s="1199"/>
      <c r="L19" s="1199"/>
      <c r="M19" s="1199"/>
      <c r="N19" s="1199"/>
      <c r="O19" s="1199"/>
      <c r="P19" s="1199"/>
      <c r="Q19" s="1199"/>
      <c r="R19" s="1199"/>
      <c r="S19" s="1200"/>
    </row>
    <row r="20" spans="1:45" ht="15" customHeight="1" x14ac:dyDescent="0.25">
      <c r="A20" s="349">
        <v>10</v>
      </c>
      <c r="B20" s="432" t="s">
        <v>1013</v>
      </c>
      <c r="C20" s="1198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200"/>
    </row>
    <row r="21" spans="1:45" ht="15" customHeight="1" x14ac:dyDescent="0.25">
      <c r="A21" s="349">
        <v>11</v>
      </c>
      <c r="B21" s="432" t="s">
        <v>903</v>
      </c>
      <c r="C21" s="1198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200"/>
    </row>
    <row r="22" spans="1:45" s="75" customFormat="1" ht="15" customHeight="1" x14ac:dyDescent="0.25">
      <c r="A22" s="349">
        <v>12</v>
      </c>
      <c r="B22" s="432" t="s">
        <v>904</v>
      </c>
      <c r="C22" s="1198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200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1:45" ht="15" customHeight="1" x14ac:dyDescent="0.25">
      <c r="A23" s="349">
        <v>13</v>
      </c>
      <c r="B23" s="432" t="s">
        <v>906</v>
      </c>
      <c r="C23" s="1198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199"/>
      <c r="S23" s="1200"/>
    </row>
    <row r="24" spans="1:45" ht="15" customHeight="1" x14ac:dyDescent="0.25">
      <c r="A24" s="349">
        <v>14</v>
      </c>
      <c r="B24" s="432" t="s">
        <v>1014</v>
      </c>
      <c r="C24" s="1198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200"/>
    </row>
    <row r="25" spans="1:45" ht="15" customHeight="1" x14ac:dyDescent="0.25">
      <c r="A25" s="349">
        <v>15</v>
      </c>
      <c r="B25" s="432" t="s">
        <v>908</v>
      </c>
      <c r="C25" s="1198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200"/>
    </row>
    <row r="26" spans="1:45" ht="15" customHeight="1" x14ac:dyDescent="0.25">
      <c r="A26" s="349">
        <v>16</v>
      </c>
      <c r="B26" s="432" t="s">
        <v>909</v>
      </c>
      <c r="C26" s="1198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200"/>
    </row>
    <row r="27" spans="1:45" ht="15" customHeight="1" x14ac:dyDescent="0.25">
      <c r="A27" s="349">
        <v>17</v>
      </c>
      <c r="B27" s="432" t="s">
        <v>911</v>
      </c>
      <c r="C27" s="1198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200"/>
    </row>
    <row r="28" spans="1:45" ht="15" customHeight="1" x14ac:dyDescent="0.25">
      <c r="A28" s="349">
        <v>18</v>
      </c>
      <c r="B28" s="432" t="s">
        <v>1015</v>
      </c>
      <c r="C28" s="1198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200"/>
    </row>
    <row r="29" spans="1:45" ht="15" customHeight="1" x14ac:dyDescent="0.25">
      <c r="A29" s="349">
        <v>19</v>
      </c>
      <c r="B29" s="432" t="s">
        <v>1016</v>
      </c>
      <c r="C29" s="1198"/>
      <c r="D29" s="1199"/>
      <c r="E29" s="1199"/>
      <c r="F29" s="1199"/>
      <c r="G29" s="1199"/>
      <c r="H29" s="1199"/>
      <c r="I29" s="1199"/>
      <c r="J29" s="1199"/>
      <c r="K29" s="1199"/>
      <c r="L29" s="1199"/>
      <c r="M29" s="1199"/>
      <c r="N29" s="1199"/>
      <c r="O29" s="1199"/>
      <c r="P29" s="1199"/>
      <c r="Q29" s="1199"/>
      <c r="R29" s="1199"/>
      <c r="S29" s="1200"/>
    </row>
    <row r="30" spans="1:45" ht="15" customHeight="1" x14ac:dyDescent="0.25">
      <c r="A30" s="349">
        <v>20</v>
      </c>
      <c r="B30" s="432" t="s">
        <v>1017</v>
      </c>
      <c r="C30" s="1198"/>
      <c r="D30" s="1199"/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199"/>
      <c r="S30" s="1200"/>
    </row>
    <row r="31" spans="1:45" ht="15" customHeight="1" x14ac:dyDescent="0.25">
      <c r="A31" s="349">
        <v>21</v>
      </c>
      <c r="B31" s="432" t="s">
        <v>914</v>
      </c>
      <c r="C31" s="1198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199"/>
      <c r="S31" s="1200"/>
    </row>
    <row r="32" spans="1:45" ht="15" customHeight="1" x14ac:dyDescent="0.25">
      <c r="A32" s="349">
        <v>22</v>
      </c>
      <c r="B32" s="432" t="s">
        <v>915</v>
      </c>
      <c r="C32" s="1198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200"/>
    </row>
    <row r="33" spans="1:19" ht="15" customHeight="1" x14ac:dyDescent="0.25">
      <c r="A33" s="349">
        <v>23</v>
      </c>
      <c r="B33" s="432" t="s">
        <v>916</v>
      </c>
      <c r="C33" s="1198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200"/>
    </row>
    <row r="34" spans="1:19" ht="15" customHeight="1" x14ac:dyDescent="0.25">
      <c r="A34" s="349">
        <v>24</v>
      </c>
      <c r="B34" s="432" t="s">
        <v>1018</v>
      </c>
      <c r="C34" s="1198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200"/>
    </row>
    <row r="35" spans="1:19" ht="15" customHeight="1" x14ac:dyDescent="0.25">
      <c r="A35" s="349">
        <v>25</v>
      </c>
      <c r="B35" s="432" t="s">
        <v>918</v>
      </c>
      <c r="C35" s="1198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200"/>
    </row>
    <row r="36" spans="1:19" ht="15" customHeight="1" x14ac:dyDescent="0.25">
      <c r="A36" s="349">
        <v>26</v>
      </c>
      <c r="B36" s="432" t="s">
        <v>919</v>
      </c>
      <c r="C36" s="1201"/>
      <c r="D36" s="1202"/>
      <c r="E36" s="1202"/>
      <c r="F36" s="1202"/>
      <c r="G36" s="1202"/>
      <c r="H36" s="1202"/>
      <c r="I36" s="1202"/>
      <c r="J36" s="1202"/>
      <c r="K36" s="1202"/>
      <c r="L36" s="1202"/>
      <c r="M36" s="1202"/>
      <c r="N36" s="1202"/>
      <c r="O36" s="1202"/>
      <c r="P36" s="1202"/>
      <c r="Q36" s="1202"/>
      <c r="R36" s="1202"/>
      <c r="S36" s="1203"/>
    </row>
    <row r="37" spans="1:19" x14ac:dyDescent="0.25">
      <c r="A37" s="349">
        <v>27</v>
      </c>
      <c r="B37" s="432" t="s">
        <v>920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x14ac:dyDescent="0.25">
      <c r="A38" s="349">
        <v>28</v>
      </c>
      <c r="B38" s="432" t="s">
        <v>1019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1:19" x14ac:dyDescent="0.25">
      <c r="A39" s="349">
        <v>29</v>
      </c>
      <c r="B39" s="432" t="s">
        <v>922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</row>
    <row r="40" spans="1:19" x14ac:dyDescent="0.25">
      <c r="A40" s="349">
        <v>30</v>
      </c>
      <c r="B40" s="432" t="s">
        <v>923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1:19" x14ac:dyDescent="0.25">
      <c r="A41" s="349">
        <v>31</v>
      </c>
      <c r="B41" s="432" t="s">
        <v>924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x14ac:dyDescent="0.25">
      <c r="A42" s="349">
        <v>32</v>
      </c>
      <c r="B42" s="432" t="s">
        <v>925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</row>
    <row r="43" spans="1:19" x14ac:dyDescent="0.25">
      <c r="A43" s="349">
        <v>33</v>
      </c>
      <c r="B43" s="432" t="s">
        <v>1020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1:19" x14ac:dyDescent="0.25">
      <c r="A44" s="278" t="s">
        <v>19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x14ac:dyDescent="0.25">
      <c r="A45" s="280" t="s">
        <v>490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s="15" customFormat="1" ht="12.75" x14ac:dyDescent="0.2">
      <c r="A46" s="14" t="s">
        <v>12</v>
      </c>
      <c r="G46" s="14"/>
      <c r="H46" s="14"/>
      <c r="K46" s="14"/>
      <c r="L46" s="14"/>
      <c r="M46" s="14"/>
      <c r="N46" s="14"/>
      <c r="O46" s="14"/>
      <c r="P46" s="14"/>
      <c r="Q46" s="14"/>
      <c r="R46" s="864" t="s">
        <v>13</v>
      </c>
      <c r="S46" s="864"/>
    </row>
    <row r="47" spans="1:19" s="15" customFormat="1" ht="12.75" customHeight="1" x14ac:dyDescent="0.2">
      <c r="J47" s="14"/>
      <c r="K47" s="996" t="s">
        <v>14</v>
      </c>
      <c r="L47" s="996"/>
      <c r="M47" s="996"/>
      <c r="N47" s="996"/>
      <c r="O47" s="996"/>
      <c r="P47" s="996"/>
      <c r="Q47" s="996"/>
      <c r="R47" s="996"/>
      <c r="S47" s="996"/>
    </row>
    <row r="48" spans="1:19" s="15" customFormat="1" ht="12.75" customHeight="1" x14ac:dyDescent="0.2">
      <c r="J48" s="996" t="s">
        <v>90</v>
      </c>
      <c r="K48" s="996"/>
      <c r="L48" s="996"/>
      <c r="M48" s="996"/>
      <c r="N48" s="996"/>
      <c r="O48" s="996"/>
      <c r="P48" s="996"/>
      <c r="Q48" s="996"/>
      <c r="R48" s="996"/>
      <c r="S48" s="996"/>
    </row>
    <row r="49" spans="1:19" s="15" customFormat="1" ht="12.75" x14ac:dyDescent="0.2">
      <c r="A49" s="14"/>
      <c r="B49" s="14"/>
      <c r="K49" s="14"/>
      <c r="L49" s="14"/>
      <c r="M49" s="14"/>
      <c r="N49" s="14"/>
      <c r="O49" s="14"/>
      <c r="P49" s="14"/>
      <c r="Q49" s="863" t="s">
        <v>87</v>
      </c>
      <c r="R49" s="863"/>
      <c r="S49" s="863"/>
    </row>
  </sheetData>
  <mergeCells count="15">
    <mergeCell ref="Q49:S49"/>
    <mergeCell ref="J48:S48"/>
    <mergeCell ref="S8:S9"/>
    <mergeCell ref="O8:R8"/>
    <mergeCell ref="A8:A9"/>
    <mergeCell ref="B8:B9"/>
    <mergeCell ref="C8:F8"/>
    <mergeCell ref="G8:J8"/>
    <mergeCell ref="K8:N8"/>
    <mergeCell ref="C15:S36"/>
    <mergeCell ref="Q1:R1"/>
    <mergeCell ref="B4:T4"/>
    <mergeCell ref="R46:S46"/>
    <mergeCell ref="K47:S47"/>
    <mergeCell ref="G2:M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B050"/>
    <pageSetUpPr fitToPage="1"/>
  </sheetPr>
  <dimension ref="A1:AG51"/>
  <sheetViews>
    <sheetView zoomScale="80" zoomScaleNormal="80" zoomScaleSheetLayoutView="100" workbookViewId="0">
      <selection activeCell="K11" sqref="K11"/>
    </sheetView>
  </sheetViews>
  <sheetFormatPr defaultRowHeight="15" x14ac:dyDescent="0.25"/>
  <cols>
    <col min="1" max="1" width="9.140625" style="69"/>
    <col min="2" max="2" width="25.140625" style="69" customWidth="1"/>
    <col min="3" max="3" width="17.5703125" style="69" customWidth="1"/>
    <col min="4" max="4" width="19.7109375" style="69" customWidth="1"/>
    <col min="5" max="5" width="18.140625" style="69" customWidth="1"/>
    <col min="6" max="6" width="15.42578125" style="69" customWidth="1"/>
    <col min="7" max="7" width="15.7109375" style="69" customWidth="1"/>
    <col min="8" max="8" width="12.28515625" style="69" customWidth="1"/>
    <col min="9" max="16384" width="9.140625" style="69"/>
  </cols>
  <sheetData>
    <row r="1" spans="1:9" s="15" customFormat="1" x14ac:dyDescent="0.2">
      <c r="C1" s="42"/>
      <c r="D1" s="42"/>
      <c r="E1" s="42"/>
      <c r="F1" s="988" t="s">
        <v>700</v>
      </c>
      <c r="G1" s="988"/>
    </row>
    <row r="2" spans="1:9" s="15" customFormat="1" ht="30.75" customHeight="1" x14ac:dyDescent="0.3">
      <c r="B2" s="932" t="s">
        <v>745</v>
      </c>
      <c r="C2" s="932"/>
      <c r="D2" s="932"/>
      <c r="E2" s="932"/>
      <c r="F2" s="932"/>
      <c r="G2" s="41"/>
      <c r="H2" s="41"/>
      <c r="I2" s="41"/>
    </row>
    <row r="3" spans="1:9" s="15" customFormat="1" ht="20.25" x14ac:dyDescent="0.3">
      <c r="G3" s="119"/>
    </row>
    <row r="4" spans="1:9" ht="18" x14ac:dyDescent="0.25">
      <c r="B4" s="1204" t="s">
        <v>703</v>
      </c>
      <c r="C4" s="1204"/>
      <c r="D4" s="1204"/>
      <c r="E4" s="1204"/>
      <c r="F4" s="1204"/>
      <c r="G4" s="1204"/>
      <c r="H4" s="1204"/>
    </row>
    <row r="5" spans="1:9" ht="15.75" x14ac:dyDescent="0.25">
      <c r="C5" s="70"/>
      <c r="D5" s="71"/>
      <c r="E5" s="70"/>
      <c r="F5" s="70"/>
      <c r="G5" s="70"/>
      <c r="H5" s="70"/>
    </row>
    <row r="6" spans="1:9" x14ac:dyDescent="0.25">
      <c r="A6" s="81" t="s">
        <v>1021</v>
      </c>
    </row>
    <row r="7" spans="1:9" x14ac:dyDescent="0.25">
      <c r="B7" s="317"/>
    </row>
    <row r="8" spans="1:9" s="74" customFormat="1" ht="30.75" customHeight="1" x14ac:dyDescent="0.25">
      <c r="A8" s="1221" t="s">
        <v>2</v>
      </c>
      <c r="B8" s="1210" t="s">
        <v>3</v>
      </c>
      <c r="C8" s="1210" t="s">
        <v>845</v>
      </c>
      <c r="D8" s="1222" t="s">
        <v>846</v>
      </c>
      <c r="E8" s="1210" t="s">
        <v>699</v>
      </c>
      <c r="F8" s="1210"/>
      <c r="G8" s="1210"/>
    </row>
    <row r="9" spans="1:9" s="74" customFormat="1" ht="48.75" customHeight="1" x14ac:dyDescent="0.25">
      <c r="A9" s="1221"/>
      <c r="B9" s="1210"/>
      <c r="C9" s="1210"/>
      <c r="D9" s="1223"/>
      <c r="E9" s="319" t="s">
        <v>704</v>
      </c>
      <c r="F9" s="319" t="s">
        <v>698</v>
      </c>
      <c r="G9" s="319" t="s">
        <v>19</v>
      </c>
    </row>
    <row r="10" spans="1:9" s="74" customFormat="1" ht="16.149999999999999" customHeight="1" x14ac:dyDescent="0.25">
      <c r="A10" s="62">
        <v>1</v>
      </c>
      <c r="B10" s="331">
        <v>2</v>
      </c>
      <c r="C10" s="331">
        <v>3</v>
      </c>
      <c r="D10" s="331">
        <v>4</v>
      </c>
      <c r="E10" s="333">
        <v>5</v>
      </c>
      <c r="F10" s="333">
        <v>6</v>
      </c>
      <c r="G10" s="333">
        <v>7</v>
      </c>
    </row>
    <row r="11" spans="1:9" s="74" customFormat="1" ht="16.149999999999999" customHeight="1" x14ac:dyDescent="0.25">
      <c r="A11" s="355">
        <v>1</v>
      </c>
      <c r="B11" s="431" t="s">
        <v>1008</v>
      </c>
      <c r="C11" s="68"/>
      <c r="D11" s="68"/>
      <c r="E11" s="68"/>
      <c r="F11" s="68"/>
      <c r="G11" s="68"/>
    </row>
    <row r="12" spans="1:9" s="74" customFormat="1" ht="16.149999999999999" customHeight="1" x14ac:dyDescent="0.25">
      <c r="A12" s="355">
        <v>2</v>
      </c>
      <c r="B12" s="432" t="s">
        <v>895</v>
      </c>
      <c r="C12" s="68"/>
      <c r="D12" s="68"/>
      <c r="E12" s="68"/>
      <c r="F12" s="68"/>
      <c r="G12" s="68"/>
    </row>
    <row r="13" spans="1:9" s="74" customFormat="1" ht="16.149999999999999" customHeight="1" x14ac:dyDescent="0.25">
      <c r="A13" s="355">
        <v>3</v>
      </c>
      <c r="B13" s="432" t="s">
        <v>896</v>
      </c>
      <c r="C13" s="68"/>
      <c r="D13" s="68"/>
      <c r="E13" s="68"/>
      <c r="F13" s="68"/>
      <c r="G13" s="68"/>
    </row>
    <row r="14" spans="1:9" s="74" customFormat="1" ht="16.149999999999999" customHeight="1" x14ac:dyDescent="0.25">
      <c r="A14" s="355">
        <v>4</v>
      </c>
      <c r="B14" s="432" t="s">
        <v>897</v>
      </c>
      <c r="C14" s="68"/>
      <c r="D14" s="68"/>
      <c r="E14" s="68"/>
      <c r="F14" s="68"/>
      <c r="G14" s="68"/>
    </row>
    <row r="15" spans="1:9" s="74" customFormat="1" ht="16.149999999999999" customHeight="1" x14ac:dyDescent="0.25">
      <c r="A15" s="355">
        <v>5</v>
      </c>
      <c r="B15" s="432" t="s">
        <v>1009</v>
      </c>
      <c r="C15" s="1195" t="s">
        <v>948</v>
      </c>
      <c r="D15" s="1213"/>
      <c r="E15" s="1213"/>
      <c r="F15" s="1213"/>
      <c r="G15" s="1214"/>
    </row>
    <row r="16" spans="1:9" s="74" customFormat="1" ht="16.149999999999999" customHeight="1" x14ac:dyDescent="0.25">
      <c r="A16" s="355">
        <v>6</v>
      </c>
      <c r="B16" s="432" t="s">
        <v>899</v>
      </c>
      <c r="C16" s="1215"/>
      <c r="D16" s="1216"/>
      <c r="E16" s="1216"/>
      <c r="F16" s="1216"/>
      <c r="G16" s="1217"/>
    </row>
    <row r="17" spans="1:33" s="74" customFormat="1" ht="16.149999999999999" customHeight="1" x14ac:dyDescent="0.25">
      <c r="A17" s="355">
        <v>7</v>
      </c>
      <c r="B17" s="432" t="s">
        <v>1010</v>
      </c>
      <c r="C17" s="1215"/>
      <c r="D17" s="1216"/>
      <c r="E17" s="1216"/>
      <c r="F17" s="1216"/>
      <c r="G17" s="1217"/>
    </row>
    <row r="18" spans="1:33" x14ac:dyDescent="0.25">
      <c r="A18" s="355">
        <v>8</v>
      </c>
      <c r="B18" s="432" t="s">
        <v>1011</v>
      </c>
      <c r="C18" s="1215"/>
      <c r="D18" s="1216"/>
      <c r="E18" s="1216"/>
      <c r="F18" s="1216"/>
      <c r="G18" s="1217"/>
    </row>
    <row r="19" spans="1:33" x14ac:dyDescent="0.25">
      <c r="A19" s="355">
        <v>9</v>
      </c>
      <c r="B19" s="432" t="s">
        <v>1012</v>
      </c>
      <c r="C19" s="1215"/>
      <c r="D19" s="1216"/>
      <c r="E19" s="1216"/>
      <c r="F19" s="1216"/>
      <c r="G19" s="1217"/>
    </row>
    <row r="20" spans="1:33" x14ac:dyDescent="0.25">
      <c r="A20" s="355">
        <v>10</v>
      </c>
      <c r="B20" s="432" t="s">
        <v>1013</v>
      </c>
      <c r="C20" s="1215"/>
      <c r="D20" s="1216"/>
      <c r="E20" s="1216"/>
      <c r="F20" s="1216"/>
      <c r="G20" s="1217"/>
    </row>
    <row r="21" spans="1:33" x14ac:dyDescent="0.25">
      <c r="A21" s="355">
        <v>11</v>
      </c>
      <c r="B21" s="432" t="s">
        <v>903</v>
      </c>
      <c r="C21" s="1215"/>
      <c r="D21" s="1216"/>
      <c r="E21" s="1216"/>
      <c r="F21" s="1216"/>
      <c r="G21" s="1217"/>
    </row>
    <row r="22" spans="1:33" s="75" customFormat="1" x14ac:dyDescent="0.25">
      <c r="A22" s="355">
        <v>12</v>
      </c>
      <c r="B22" s="432" t="s">
        <v>904</v>
      </c>
      <c r="C22" s="1215"/>
      <c r="D22" s="1216"/>
      <c r="E22" s="1216"/>
      <c r="F22" s="1216"/>
      <c r="G22" s="1217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x14ac:dyDescent="0.25">
      <c r="A23" s="355">
        <v>13</v>
      </c>
      <c r="B23" s="432" t="s">
        <v>906</v>
      </c>
      <c r="C23" s="1215"/>
      <c r="D23" s="1216"/>
      <c r="E23" s="1216"/>
      <c r="F23" s="1216"/>
      <c r="G23" s="1217"/>
    </row>
    <row r="24" spans="1:33" x14ac:dyDescent="0.25">
      <c r="A24" s="355">
        <v>14</v>
      </c>
      <c r="B24" s="432" t="s">
        <v>1014</v>
      </c>
      <c r="C24" s="1215"/>
      <c r="D24" s="1216"/>
      <c r="E24" s="1216"/>
      <c r="F24" s="1216"/>
      <c r="G24" s="1217"/>
    </row>
    <row r="25" spans="1:33" x14ac:dyDescent="0.25">
      <c r="A25" s="355">
        <v>15</v>
      </c>
      <c r="B25" s="432" t="s">
        <v>908</v>
      </c>
      <c r="C25" s="1215"/>
      <c r="D25" s="1216"/>
      <c r="E25" s="1216"/>
      <c r="F25" s="1216"/>
      <c r="G25" s="1217"/>
    </row>
    <row r="26" spans="1:33" x14ac:dyDescent="0.25">
      <c r="A26" s="355">
        <v>16</v>
      </c>
      <c r="B26" s="432" t="s">
        <v>909</v>
      </c>
      <c r="C26" s="1215"/>
      <c r="D26" s="1216"/>
      <c r="E26" s="1216"/>
      <c r="F26" s="1216"/>
      <c r="G26" s="1217"/>
    </row>
    <row r="27" spans="1:33" x14ac:dyDescent="0.25">
      <c r="A27" s="355">
        <v>17</v>
      </c>
      <c r="B27" s="432" t="s">
        <v>911</v>
      </c>
      <c r="C27" s="1215"/>
      <c r="D27" s="1216"/>
      <c r="E27" s="1216"/>
      <c r="F27" s="1216"/>
      <c r="G27" s="1217"/>
    </row>
    <row r="28" spans="1:33" x14ac:dyDescent="0.25">
      <c r="A28" s="355">
        <v>18</v>
      </c>
      <c r="B28" s="432" t="s">
        <v>1015</v>
      </c>
      <c r="C28" s="1215"/>
      <c r="D28" s="1216"/>
      <c r="E28" s="1216"/>
      <c r="F28" s="1216"/>
      <c r="G28" s="1217"/>
    </row>
    <row r="29" spans="1:33" x14ac:dyDescent="0.25">
      <c r="A29" s="355">
        <v>19</v>
      </c>
      <c r="B29" s="432" t="s">
        <v>1016</v>
      </c>
      <c r="C29" s="1215"/>
      <c r="D29" s="1216"/>
      <c r="E29" s="1216"/>
      <c r="F29" s="1216"/>
      <c r="G29" s="1217"/>
    </row>
    <row r="30" spans="1:33" x14ac:dyDescent="0.25">
      <c r="A30" s="355">
        <v>20</v>
      </c>
      <c r="B30" s="432" t="s">
        <v>1017</v>
      </c>
      <c r="C30" s="1215"/>
      <c r="D30" s="1216"/>
      <c r="E30" s="1216"/>
      <c r="F30" s="1216"/>
      <c r="G30" s="1217"/>
    </row>
    <row r="31" spans="1:33" x14ac:dyDescent="0.25">
      <c r="A31" s="355">
        <v>21</v>
      </c>
      <c r="B31" s="432" t="s">
        <v>914</v>
      </c>
      <c r="C31" s="1215"/>
      <c r="D31" s="1216"/>
      <c r="E31" s="1216"/>
      <c r="F31" s="1216"/>
      <c r="G31" s="1217"/>
    </row>
    <row r="32" spans="1:33" x14ac:dyDescent="0.25">
      <c r="A32" s="355">
        <v>22</v>
      </c>
      <c r="B32" s="432" t="s">
        <v>915</v>
      </c>
      <c r="C32" s="1215"/>
      <c r="D32" s="1216"/>
      <c r="E32" s="1216"/>
      <c r="F32" s="1216"/>
      <c r="G32" s="1217"/>
    </row>
    <row r="33" spans="1:7" x14ac:dyDescent="0.25">
      <c r="A33" s="355">
        <v>23</v>
      </c>
      <c r="B33" s="432" t="s">
        <v>916</v>
      </c>
      <c r="C33" s="1215"/>
      <c r="D33" s="1216"/>
      <c r="E33" s="1216"/>
      <c r="F33" s="1216"/>
      <c r="G33" s="1217"/>
    </row>
    <row r="34" spans="1:7" x14ac:dyDescent="0.25">
      <c r="A34" s="355">
        <v>24</v>
      </c>
      <c r="B34" s="432" t="s">
        <v>1018</v>
      </c>
      <c r="C34" s="1215"/>
      <c r="D34" s="1216"/>
      <c r="E34" s="1216"/>
      <c r="F34" s="1216"/>
      <c r="G34" s="1217"/>
    </row>
    <row r="35" spans="1:7" x14ac:dyDescent="0.25">
      <c r="A35" s="355">
        <v>25</v>
      </c>
      <c r="B35" s="432" t="s">
        <v>918</v>
      </c>
      <c r="C35" s="1215"/>
      <c r="D35" s="1216"/>
      <c r="E35" s="1216"/>
      <c r="F35" s="1216"/>
      <c r="G35" s="1217"/>
    </row>
    <row r="36" spans="1:7" x14ac:dyDescent="0.25">
      <c r="A36" s="355">
        <v>26</v>
      </c>
      <c r="B36" s="432" t="s">
        <v>919</v>
      </c>
      <c r="C36" s="1218"/>
      <c r="D36" s="1219"/>
      <c r="E36" s="1219"/>
      <c r="F36" s="1219"/>
      <c r="G36" s="1220"/>
    </row>
    <row r="37" spans="1:7" x14ac:dyDescent="0.25">
      <c r="A37" s="355">
        <v>27</v>
      </c>
      <c r="B37" s="432" t="s">
        <v>920</v>
      </c>
      <c r="C37" s="75"/>
      <c r="D37" s="75"/>
      <c r="E37" s="75"/>
      <c r="F37" s="75"/>
      <c r="G37" s="75"/>
    </row>
    <row r="38" spans="1:7" x14ac:dyDescent="0.25">
      <c r="A38" s="355">
        <v>28</v>
      </c>
      <c r="B38" s="432" t="s">
        <v>1019</v>
      </c>
      <c r="C38" s="75"/>
      <c r="D38" s="75"/>
      <c r="E38" s="75"/>
      <c r="F38" s="75"/>
      <c r="G38" s="75"/>
    </row>
    <row r="39" spans="1:7" x14ac:dyDescent="0.25">
      <c r="A39" s="355">
        <v>29</v>
      </c>
      <c r="B39" s="432" t="s">
        <v>922</v>
      </c>
      <c r="C39" s="75"/>
      <c r="D39" s="75"/>
      <c r="E39" s="75"/>
      <c r="F39" s="75"/>
      <c r="G39" s="75"/>
    </row>
    <row r="40" spans="1:7" x14ac:dyDescent="0.25">
      <c r="A40" s="355">
        <v>30</v>
      </c>
      <c r="B40" s="432" t="s">
        <v>923</v>
      </c>
      <c r="C40" s="75"/>
      <c r="D40" s="75"/>
      <c r="E40" s="75"/>
      <c r="F40" s="75"/>
      <c r="G40" s="75"/>
    </row>
    <row r="41" spans="1:7" x14ac:dyDescent="0.25">
      <c r="A41" s="355">
        <v>31</v>
      </c>
      <c r="B41" s="432" t="s">
        <v>924</v>
      </c>
      <c r="C41" s="75"/>
      <c r="D41" s="75"/>
      <c r="E41" s="75"/>
      <c r="F41" s="75"/>
      <c r="G41" s="75"/>
    </row>
    <row r="42" spans="1:7" x14ac:dyDescent="0.25">
      <c r="A42" s="355">
        <v>32</v>
      </c>
      <c r="B42" s="432" t="s">
        <v>925</v>
      </c>
      <c r="C42" s="75"/>
      <c r="D42" s="75"/>
      <c r="E42" s="75"/>
      <c r="F42" s="75"/>
      <c r="G42" s="75"/>
    </row>
    <row r="43" spans="1:7" x14ac:dyDescent="0.25">
      <c r="A43" s="355">
        <v>33</v>
      </c>
      <c r="B43" s="432" t="s">
        <v>1020</v>
      </c>
      <c r="C43" s="75"/>
      <c r="D43" s="75"/>
      <c r="E43" s="75"/>
      <c r="F43" s="75"/>
      <c r="G43" s="75"/>
    </row>
    <row r="44" spans="1:7" x14ac:dyDescent="0.25">
      <c r="A44" s="1211" t="s">
        <v>19</v>
      </c>
      <c r="B44" s="1212"/>
      <c r="C44" s="75"/>
      <c r="D44" s="75"/>
      <c r="E44" s="75"/>
      <c r="F44" s="75"/>
      <c r="G44" s="75"/>
    </row>
    <row r="45" spans="1:7" x14ac:dyDescent="0.25">
      <c r="A45" s="280"/>
      <c r="B45" s="76"/>
      <c r="C45" s="76"/>
      <c r="D45" s="76"/>
      <c r="E45" s="76"/>
      <c r="F45" s="76"/>
      <c r="G45" s="76"/>
    </row>
    <row r="46" spans="1:7" s="15" customFormat="1" ht="12.75" customHeight="1" x14ac:dyDescent="0.2">
      <c r="A46" s="14" t="s">
        <v>12</v>
      </c>
      <c r="G46" s="14"/>
    </row>
    <row r="47" spans="1:7" s="15" customFormat="1" ht="12.75" x14ac:dyDescent="0.2">
      <c r="A47" s="14"/>
      <c r="B47" s="14"/>
    </row>
    <row r="48" spans="1:7" x14ac:dyDescent="0.25">
      <c r="F48" s="864" t="s">
        <v>13</v>
      </c>
      <c r="G48" s="864"/>
    </row>
    <row r="49" spans="1:10" x14ac:dyDescent="0.25">
      <c r="A49" s="14"/>
      <c r="C49" s="34"/>
      <c r="D49" s="34"/>
      <c r="E49" s="34" t="s">
        <v>14</v>
      </c>
      <c r="F49" s="34"/>
      <c r="G49" s="34"/>
      <c r="H49" s="34"/>
      <c r="I49" s="34"/>
      <c r="J49" s="34"/>
    </row>
    <row r="50" spans="1:10" x14ac:dyDescent="0.25">
      <c r="B50" s="34"/>
      <c r="C50" s="34"/>
      <c r="D50" s="34"/>
      <c r="E50" s="34" t="s">
        <v>90</v>
      </c>
      <c r="F50" s="34"/>
      <c r="G50" s="34"/>
      <c r="H50" s="34"/>
      <c r="I50" s="34"/>
      <c r="J50" s="34"/>
    </row>
    <row r="51" spans="1:10" x14ac:dyDescent="0.25">
      <c r="A51" s="15"/>
      <c r="B51" s="14"/>
      <c r="C51" s="14"/>
      <c r="D51" s="14"/>
      <c r="E51" s="863" t="s">
        <v>87</v>
      </c>
      <c r="F51" s="863"/>
      <c r="G51" s="863"/>
    </row>
  </sheetData>
  <mergeCells count="12">
    <mergeCell ref="B2:F2"/>
    <mergeCell ref="F1:G1"/>
    <mergeCell ref="E51:G51"/>
    <mergeCell ref="F48:G48"/>
    <mergeCell ref="E8:G8"/>
    <mergeCell ref="A44:B44"/>
    <mergeCell ref="C15:G36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00B050"/>
    <pageSetUpPr fitToPage="1"/>
  </sheetPr>
  <dimension ref="A1:X50"/>
  <sheetViews>
    <sheetView zoomScale="90" zoomScaleNormal="90" zoomScaleSheetLayoutView="90" workbookViewId="0">
      <selection activeCell="C12" sqref="C12:V44"/>
    </sheetView>
  </sheetViews>
  <sheetFormatPr defaultRowHeight="15" x14ac:dyDescent="0.25"/>
  <cols>
    <col min="1" max="1" width="9.140625" style="69"/>
    <col min="2" max="2" width="18.42578125" style="69" bestFit="1" customWidth="1"/>
    <col min="3" max="3" width="9.7109375" style="69" customWidth="1"/>
    <col min="4" max="4" width="8.140625" style="69" customWidth="1"/>
    <col min="5" max="5" width="7.42578125" style="69" customWidth="1"/>
    <col min="6" max="6" width="9.140625" style="69" customWidth="1"/>
    <col min="7" max="7" width="9.5703125" style="69" customWidth="1"/>
    <col min="8" max="8" width="8.140625" style="69" customWidth="1"/>
    <col min="9" max="9" width="6.85546875" style="69" customWidth="1"/>
    <col min="10" max="10" width="9.28515625" style="69" customWidth="1"/>
    <col min="11" max="11" width="10.5703125" style="69" customWidth="1"/>
    <col min="12" max="12" width="8.7109375" style="69" customWidth="1"/>
    <col min="13" max="13" width="7.42578125" style="69" customWidth="1"/>
    <col min="14" max="14" width="8.5703125" style="69" customWidth="1"/>
    <col min="15" max="15" width="8.7109375" style="69" customWidth="1"/>
    <col min="16" max="16" width="8.5703125" style="69" customWidth="1"/>
    <col min="17" max="17" width="7.85546875" style="69" customWidth="1"/>
    <col min="18" max="18" width="8.5703125" style="69" customWidth="1"/>
    <col min="19" max="20" width="10.5703125" style="69" customWidth="1"/>
    <col min="21" max="21" width="11.140625" style="69" customWidth="1"/>
    <col min="22" max="22" width="10.7109375" style="69" bestFit="1" customWidth="1"/>
    <col min="23" max="16384" width="9.140625" style="69"/>
  </cols>
  <sheetData>
    <row r="1" spans="1:24" s="15" customFormat="1" ht="15.75" x14ac:dyDescent="0.25">
      <c r="C1" s="42"/>
      <c r="D1" s="42"/>
      <c r="E1" s="42"/>
      <c r="F1" s="42"/>
      <c r="G1" s="42"/>
      <c r="H1" s="42"/>
      <c r="I1" s="103" t="s">
        <v>0</v>
      </c>
      <c r="J1" s="103"/>
      <c r="S1" s="39"/>
      <c r="T1" s="39"/>
      <c r="U1" s="933" t="s">
        <v>540</v>
      </c>
      <c r="V1" s="933"/>
      <c r="W1" s="40"/>
      <c r="X1" s="40"/>
    </row>
    <row r="2" spans="1:24" s="15" customFormat="1" ht="20.25" x14ac:dyDescent="0.3">
      <c r="E2" s="932" t="s">
        <v>745</v>
      </c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</row>
    <row r="3" spans="1:24" s="15" customFormat="1" ht="20.25" x14ac:dyDescent="0.3">
      <c r="H3" s="41"/>
      <c r="I3" s="41"/>
      <c r="J3" s="41"/>
      <c r="K3" s="41"/>
      <c r="L3" s="41"/>
      <c r="M3" s="41"/>
      <c r="N3" s="41"/>
      <c r="O3" s="41"/>
      <c r="P3" s="41"/>
    </row>
    <row r="4" spans="1:24" ht="15.75" x14ac:dyDescent="0.25">
      <c r="C4" s="941" t="s">
        <v>760</v>
      </c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44"/>
      <c r="S4" s="108"/>
      <c r="T4" s="108"/>
      <c r="U4" s="108"/>
      <c r="V4" s="108"/>
      <c r="W4" s="103"/>
    </row>
    <row r="5" spans="1:24" x14ac:dyDescent="0.25">
      <c r="C5" s="70"/>
      <c r="D5" s="70"/>
      <c r="E5" s="70"/>
      <c r="F5" s="70"/>
      <c r="G5" s="70"/>
      <c r="H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4" x14ac:dyDescent="0.25">
      <c r="A6" s="73" t="s">
        <v>1021</v>
      </c>
      <c r="B6" s="81"/>
    </row>
    <row r="7" spans="1:24" x14ac:dyDescent="0.25">
      <c r="B7" s="317"/>
    </row>
    <row r="8" spans="1:24" s="73" customFormat="1" ht="24.75" customHeight="1" x14ac:dyDescent="0.25">
      <c r="A8" s="939" t="s">
        <v>2</v>
      </c>
      <c r="B8" s="1191" t="s">
        <v>3</v>
      </c>
      <c r="C8" s="1192" t="s">
        <v>690</v>
      </c>
      <c r="D8" s="1193"/>
      <c r="E8" s="1193"/>
      <c r="F8" s="1193"/>
      <c r="G8" s="1192" t="s">
        <v>694</v>
      </c>
      <c r="H8" s="1193"/>
      <c r="I8" s="1193"/>
      <c r="J8" s="1193"/>
      <c r="K8" s="1192" t="s">
        <v>695</v>
      </c>
      <c r="L8" s="1193"/>
      <c r="M8" s="1193"/>
      <c r="N8" s="1193"/>
      <c r="O8" s="1192" t="s">
        <v>696</v>
      </c>
      <c r="P8" s="1193"/>
      <c r="Q8" s="1193"/>
      <c r="R8" s="1193"/>
      <c r="S8" s="1224" t="s">
        <v>19</v>
      </c>
      <c r="T8" s="1225"/>
      <c r="U8" s="1225"/>
      <c r="V8" s="1225"/>
    </row>
    <row r="9" spans="1:24" s="74" customFormat="1" ht="29.25" customHeight="1" x14ac:dyDescent="0.25">
      <c r="A9" s="939"/>
      <c r="B9" s="1191"/>
      <c r="C9" s="1226" t="s">
        <v>691</v>
      </c>
      <c r="D9" s="1228" t="s">
        <v>693</v>
      </c>
      <c r="E9" s="1229"/>
      <c r="F9" s="1230"/>
      <c r="G9" s="1226" t="s">
        <v>691</v>
      </c>
      <c r="H9" s="1228" t="s">
        <v>693</v>
      </c>
      <c r="I9" s="1229"/>
      <c r="J9" s="1230"/>
      <c r="K9" s="1226" t="s">
        <v>691</v>
      </c>
      <c r="L9" s="1228" t="s">
        <v>693</v>
      </c>
      <c r="M9" s="1229"/>
      <c r="N9" s="1230"/>
      <c r="O9" s="1226" t="s">
        <v>691</v>
      </c>
      <c r="P9" s="1228" t="s">
        <v>693</v>
      </c>
      <c r="Q9" s="1229"/>
      <c r="R9" s="1230"/>
      <c r="S9" s="1226" t="s">
        <v>691</v>
      </c>
      <c r="T9" s="1228" t="s">
        <v>693</v>
      </c>
      <c r="U9" s="1229"/>
      <c r="V9" s="1230"/>
    </row>
    <row r="10" spans="1:24" s="74" customFormat="1" ht="46.5" customHeight="1" x14ac:dyDescent="0.25">
      <c r="A10" s="939"/>
      <c r="B10" s="1191"/>
      <c r="C10" s="1227"/>
      <c r="D10" s="68" t="s">
        <v>692</v>
      </c>
      <c r="E10" s="68" t="s">
        <v>207</v>
      </c>
      <c r="F10" s="68" t="s">
        <v>19</v>
      </c>
      <c r="G10" s="1227"/>
      <c r="H10" s="68" t="s">
        <v>692</v>
      </c>
      <c r="I10" s="68" t="s">
        <v>207</v>
      </c>
      <c r="J10" s="68" t="s">
        <v>19</v>
      </c>
      <c r="K10" s="1227"/>
      <c r="L10" s="68" t="s">
        <v>692</v>
      </c>
      <c r="M10" s="68" t="s">
        <v>207</v>
      </c>
      <c r="N10" s="68" t="s">
        <v>19</v>
      </c>
      <c r="O10" s="1227"/>
      <c r="P10" s="68" t="s">
        <v>692</v>
      </c>
      <c r="Q10" s="68" t="s">
        <v>207</v>
      </c>
      <c r="R10" s="68" t="s">
        <v>19</v>
      </c>
      <c r="S10" s="1227"/>
      <c r="T10" s="68" t="s">
        <v>692</v>
      </c>
      <c r="U10" s="68" t="s">
        <v>207</v>
      </c>
      <c r="V10" s="68" t="s">
        <v>19</v>
      </c>
    </row>
    <row r="11" spans="1:24" s="147" customFormat="1" ht="16.149999999999999" customHeight="1" x14ac:dyDescent="0.25">
      <c r="A11" s="318">
        <v>1</v>
      </c>
      <c r="B11" s="146">
        <v>2</v>
      </c>
      <c r="C11" s="146">
        <v>3</v>
      </c>
      <c r="D11" s="318">
        <v>4</v>
      </c>
      <c r="E11" s="146">
        <v>5</v>
      </c>
      <c r="F11" s="146">
        <v>6</v>
      </c>
      <c r="G11" s="318">
        <v>7</v>
      </c>
      <c r="H11" s="146">
        <v>8</v>
      </c>
      <c r="I11" s="146">
        <v>9</v>
      </c>
      <c r="J11" s="318">
        <v>10</v>
      </c>
      <c r="K11" s="146">
        <v>11</v>
      </c>
      <c r="L11" s="146">
        <v>12</v>
      </c>
      <c r="M11" s="318">
        <v>13</v>
      </c>
      <c r="N11" s="146">
        <v>14</v>
      </c>
      <c r="O11" s="146">
        <v>15</v>
      </c>
      <c r="P11" s="318">
        <v>16</v>
      </c>
      <c r="Q11" s="146">
        <v>17</v>
      </c>
      <c r="R11" s="146">
        <v>18</v>
      </c>
      <c r="S11" s="318">
        <v>19</v>
      </c>
      <c r="T11" s="146">
        <v>20</v>
      </c>
      <c r="U11" s="146">
        <v>21</v>
      </c>
      <c r="V11" s="318">
        <v>22</v>
      </c>
    </row>
    <row r="12" spans="1:24" ht="15.75" x14ac:dyDescent="0.25">
      <c r="A12" s="111">
        <v>1</v>
      </c>
      <c r="B12" s="433" t="s">
        <v>950</v>
      </c>
      <c r="C12" s="1231" t="s">
        <v>948</v>
      </c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</row>
    <row r="13" spans="1:24" ht="15.75" x14ac:dyDescent="0.25">
      <c r="A13" s="111">
        <v>2</v>
      </c>
      <c r="B13" s="434" t="s">
        <v>951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</row>
    <row r="14" spans="1:24" ht="15.75" x14ac:dyDescent="0.25">
      <c r="A14" s="111">
        <v>3</v>
      </c>
      <c r="B14" s="434" t="s">
        <v>952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</row>
    <row r="15" spans="1:24" ht="15.75" x14ac:dyDescent="0.25">
      <c r="A15" s="111">
        <v>4</v>
      </c>
      <c r="B15" s="434" t="s">
        <v>953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</row>
    <row r="16" spans="1:24" ht="15.75" x14ac:dyDescent="0.25">
      <c r="A16" s="111">
        <v>5</v>
      </c>
      <c r="B16" s="434" t="s">
        <v>954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</row>
    <row r="17" spans="1:22" ht="15.75" x14ac:dyDescent="0.25">
      <c r="A17" s="111">
        <v>6</v>
      </c>
      <c r="B17" s="434" t="s">
        <v>955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</row>
    <row r="18" spans="1:22" ht="15.75" x14ac:dyDescent="0.25">
      <c r="A18" s="111">
        <v>7</v>
      </c>
      <c r="B18" s="434" t="s">
        <v>956</v>
      </c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</row>
    <row r="19" spans="1:22" ht="15.75" x14ac:dyDescent="0.25">
      <c r="A19" s="111">
        <v>8</v>
      </c>
      <c r="B19" s="434" t="s">
        <v>957</v>
      </c>
      <c r="C19" s="1231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1"/>
      <c r="P19" s="1231"/>
      <c r="Q19" s="1231"/>
      <c r="R19" s="1231"/>
      <c r="S19" s="1231"/>
      <c r="T19" s="1231"/>
      <c r="U19" s="1231"/>
      <c r="V19" s="1231"/>
    </row>
    <row r="20" spans="1:22" ht="15.75" x14ac:dyDescent="0.25">
      <c r="A20" s="111">
        <v>9</v>
      </c>
      <c r="B20" s="434" t="s">
        <v>958</v>
      </c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</row>
    <row r="21" spans="1:22" ht="15.75" x14ac:dyDescent="0.25">
      <c r="A21" s="111">
        <v>10</v>
      </c>
      <c r="B21" s="434" t="s">
        <v>959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</row>
    <row r="22" spans="1:22" ht="15.75" x14ac:dyDescent="0.25">
      <c r="A22" s="111">
        <v>11</v>
      </c>
      <c r="B22" s="434" t="s">
        <v>986</v>
      </c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</row>
    <row r="23" spans="1:22" x14ac:dyDescent="0.25">
      <c r="A23" s="111">
        <v>12</v>
      </c>
      <c r="B23" s="435" t="s">
        <v>961</v>
      </c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</row>
    <row r="24" spans="1:22" ht="15.75" x14ac:dyDescent="0.25">
      <c r="A24" s="111">
        <v>13</v>
      </c>
      <c r="B24" s="434" t="s">
        <v>962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</row>
    <row r="25" spans="1:22" ht="15.75" x14ac:dyDescent="0.25">
      <c r="A25" s="111">
        <v>14</v>
      </c>
      <c r="B25" s="434" t="s">
        <v>963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</row>
    <row r="26" spans="1:22" ht="15.75" x14ac:dyDescent="0.25">
      <c r="A26" s="111">
        <v>15</v>
      </c>
      <c r="B26" s="434" t="s">
        <v>964</v>
      </c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</row>
    <row r="27" spans="1:22" ht="15.75" x14ac:dyDescent="0.25">
      <c r="A27" s="111">
        <v>16</v>
      </c>
      <c r="B27" s="434" t="s">
        <v>965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</row>
    <row r="28" spans="1:22" ht="15.75" x14ac:dyDescent="0.25">
      <c r="A28" s="111">
        <v>17</v>
      </c>
      <c r="B28" s="434" t="s">
        <v>987</v>
      </c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</row>
    <row r="29" spans="1:22" ht="15.75" x14ac:dyDescent="0.25">
      <c r="A29" s="111">
        <v>18</v>
      </c>
      <c r="B29" s="434" t="s">
        <v>988</v>
      </c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</row>
    <row r="30" spans="1:22" ht="15.75" x14ac:dyDescent="0.25">
      <c r="A30" s="111">
        <v>19</v>
      </c>
      <c r="B30" s="434" t="s">
        <v>968</v>
      </c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</row>
    <row r="31" spans="1:22" ht="15.75" x14ac:dyDescent="0.25">
      <c r="A31" s="111">
        <v>20</v>
      </c>
      <c r="B31" s="434" t="s">
        <v>969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</row>
    <row r="32" spans="1:22" ht="15.75" x14ac:dyDescent="0.25">
      <c r="A32" s="111">
        <v>21</v>
      </c>
      <c r="B32" s="434" t="s">
        <v>970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</row>
    <row r="33" spans="1:22" ht="15.75" x14ac:dyDescent="0.25">
      <c r="A33" s="111">
        <v>22</v>
      </c>
      <c r="B33" s="434" t="s">
        <v>989</v>
      </c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</row>
    <row r="34" spans="1:22" ht="15.75" x14ac:dyDescent="0.25">
      <c r="A34" s="111">
        <v>23</v>
      </c>
      <c r="B34" s="433" t="s">
        <v>972</v>
      </c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</row>
    <row r="35" spans="1:22" ht="15.75" x14ac:dyDescent="0.25">
      <c r="A35" s="111">
        <v>24</v>
      </c>
      <c r="B35" s="434" t="s">
        <v>990</v>
      </c>
      <c r="C35" s="1231"/>
      <c r="D35" s="1231"/>
      <c r="E35" s="1231"/>
      <c r="F35" s="1231"/>
      <c r="G35" s="1231"/>
      <c r="H35" s="1231"/>
      <c r="I35" s="1231"/>
      <c r="J35" s="1231"/>
      <c r="K35" s="1231"/>
      <c r="L35" s="1231"/>
      <c r="M35" s="1231"/>
      <c r="N35" s="1231"/>
      <c r="O35" s="1231"/>
      <c r="P35" s="1231"/>
      <c r="Q35" s="1231"/>
      <c r="R35" s="1231"/>
      <c r="S35" s="1231"/>
      <c r="T35" s="1231"/>
      <c r="U35" s="1231"/>
      <c r="V35" s="1231"/>
    </row>
    <row r="36" spans="1:22" ht="15.75" x14ac:dyDescent="0.25">
      <c r="A36" s="111">
        <v>25</v>
      </c>
      <c r="B36" s="434" t="s">
        <v>974</v>
      </c>
      <c r="C36" s="1231"/>
      <c r="D36" s="1231"/>
      <c r="E36" s="1231"/>
      <c r="F36" s="1231"/>
      <c r="G36" s="1231"/>
      <c r="H36" s="1231"/>
      <c r="I36" s="1231"/>
      <c r="J36" s="1231"/>
      <c r="K36" s="1231"/>
      <c r="L36" s="1231"/>
      <c r="M36" s="1231"/>
      <c r="N36" s="1231"/>
      <c r="O36" s="1231"/>
      <c r="P36" s="1231"/>
      <c r="Q36" s="1231"/>
      <c r="R36" s="1231"/>
      <c r="S36" s="1231"/>
      <c r="T36" s="1231"/>
      <c r="U36" s="1231"/>
      <c r="V36" s="1231"/>
    </row>
    <row r="37" spans="1:22" ht="15.75" x14ac:dyDescent="0.25">
      <c r="A37" s="111">
        <v>26</v>
      </c>
      <c r="B37" s="434" t="s">
        <v>975</v>
      </c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</row>
    <row r="38" spans="1:22" ht="15.75" x14ac:dyDescent="0.25">
      <c r="A38" s="111">
        <v>27</v>
      </c>
      <c r="B38" s="434" t="s">
        <v>976</v>
      </c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</row>
    <row r="39" spans="1:22" ht="15.75" x14ac:dyDescent="0.25">
      <c r="A39" s="111">
        <v>28</v>
      </c>
      <c r="B39" s="434" t="s">
        <v>977</v>
      </c>
      <c r="C39" s="1231"/>
      <c r="D39" s="1231"/>
      <c r="E39" s="1231"/>
      <c r="F39" s="1231"/>
      <c r="G39" s="1231"/>
      <c r="H39" s="1231"/>
      <c r="I39" s="1231"/>
      <c r="J39" s="1231"/>
      <c r="K39" s="1231"/>
      <c r="L39" s="1231"/>
      <c r="M39" s="1231"/>
      <c r="N39" s="1231"/>
      <c r="O39" s="1231"/>
      <c r="P39" s="1231"/>
      <c r="Q39" s="1231"/>
      <c r="R39" s="1231"/>
      <c r="S39" s="1231"/>
      <c r="T39" s="1231"/>
      <c r="U39" s="1231"/>
      <c r="V39" s="1231"/>
    </row>
    <row r="40" spans="1:22" ht="15.75" x14ac:dyDescent="0.25">
      <c r="A40" s="111">
        <v>29</v>
      </c>
      <c r="B40" s="434" t="s">
        <v>978</v>
      </c>
      <c r="C40" s="1231"/>
      <c r="D40" s="1231"/>
      <c r="E40" s="1231"/>
      <c r="F40" s="1231"/>
      <c r="G40" s="1231"/>
      <c r="H40" s="1231"/>
      <c r="I40" s="1231"/>
      <c r="J40" s="1231"/>
      <c r="K40" s="1231"/>
      <c r="L40" s="1231"/>
      <c r="M40" s="1231"/>
      <c r="N40" s="1231"/>
      <c r="O40" s="1231"/>
      <c r="P40" s="1231"/>
      <c r="Q40" s="1231"/>
      <c r="R40" s="1231"/>
      <c r="S40" s="1231"/>
      <c r="T40" s="1231"/>
      <c r="U40" s="1231"/>
      <c r="V40" s="1231"/>
    </row>
    <row r="41" spans="1:22" ht="15.75" x14ac:dyDescent="0.25">
      <c r="A41" s="111">
        <v>30</v>
      </c>
      <c r="B41" s="434" t="s">
        <v>979</v>
      </c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</row>
    <row r="42" spans="1:22" ht="15.75" x14ac:dyDescent="0.25">
      <c r="A42" s="111">
        <v>31</v>
      </c>
      <c r="B42" s="434" t="s">
        <v>980</v>
      </c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</row>
    <row r="43" spans="1:22" ht="15.75" x14ac:dyDescent="0.25">
      <c r="A43" s="111">
        <v>32</v>
      </c>
      <c r="B43" s="434" t="s">
        <v>981</v>
      </c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31"/>
      <c r="Q43" s="1231"/>
      <c r="R43" s="1231"/>
      <c r="S43" s="1231"/>
      <c r="T43" s="1231"/>
      <c r="U43" s="1231"/>
      <c r="V43" s="1231"/>
    </row>
    <row r="44" spans="1:22" ht="15.75" x14ac:dyDescent="0.25">
      <c r="A44" s="111">
        <v>33</v>
      </c>
      <c r="B44" s="434" t="s">
        <v>982</v>
      </c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</row>
    <row r="45" spans="1:22" x14ac:dyDescent="0.25">
      <c r="A45" s="281" t="s">
        <v>19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7" spans="1:22" s="15" customFormat="1" ht="12.75" x14ac:dyDescent="0.2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78"/>
      <c r="T47" s="864" t="s">
        <v>13</v>
      </c>
      <c r="U47" s="864"/>
      <c r="V47" s="78"/>
    </row>
    <row r="48" spans="1:22" s="15" customFormat="1" ht="12.75" customHeight="1" x14ac:dyDescent="0.2">
      <c r="K48" s="996" t="s">
        <v>14</v>
      </c>
      <c r="L48" s="996"/>
      <c r="M48" s="996"/>
      <c r="N48" s="996"/>
      <c r="O48" s="996"/>
      <c r="P48" s="996"/>
      <c r="Q48" s="996"/>
      <c r="R48" s="996"/>
      <c r="S48" s="996"/>
      <c r="T48" s="996"/>
      <c r="U48" s="996"/>
      <c r="V48" s="996"/>
    </row>
    <row r="49" spans="1:22" s="15" customFormat="1" ht="12.75" customHeight="1" x14ac:dyDescent="0.2">
      <c r="J49" s="996" t="s">
        <v>90</v>
      </c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6"/>
      <c r="V49" s="996"/>
    </row>
    <row r="50" spans="1:22" s="15" customFormat="1" ht="12.75" x14ac:dyDescent="0.2">
      <c r="A50" s="14"/>
      <c r="B50" s="14"/>
      <c r="K50" s="14"/>
      <c r="L50" s="14"/>
      <c r="M50" s="14"/>
      <c r="N50" s="14"/>
      <c r="O50" s="14"/>
      <c r="P50" s="14"/>
      <c r="Q50" s="860" t="s">
        <v>87</v>
      </c>
      <c r="R50" s="860"/>
      <c r="S50" s="860"/>
      <c r="T50" s="860"/>
      <c r="U50" s="860"/>
      <c r="V50" s="860"/>
    </row>
  </sheetData>
  <sortState xmlns:xlrd2="http://schemas.microsoft.com/office/spreadsheetml/2017/richdata2" ref="B13:B44">
    <sortCondition ref="B12"/>
  </sortState>
  <mergeCells count="25">
    <mergeCell ref="Q50:V50"/>
    <mergeCell ref="O9:O10"/>
    <mergeCell ref="P9:R9"/>
    <mergeCell ref="S9:S10"/>
    <mergeCell ref="T9:V9"/>
    <mergeCell ref="K48:V48"/>
    <mergeCell ref="T47:U47"/>
    <mergeCell ref="J49:V49"/>
    <mergeCell ref="C12:V44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00B050"/>
    <pageSetUpPr fitToPage="1"/>
  </sheetPr>
  <dimension ref="A1:X51"/>
  <sheetViews>
    <sheetView zoomScale="90" zoomScaleNormal="90" zoomScaleSheetLayoutView="90" workbookViewId="0">
      <selection activeCell="A6" sqref="A6"/>
    </sheetView>
  </sheetViews>
  <sheetFormatPr defaultRowHeight="15" x14ac:dyDescent="0.25"/>
  <cols>
    <col min="1" max="1" width="9.140625" style="69"/>
    <col min="2" max="2" width="22.7109375" style="69" bestFit="1" customWidth="1"/>
    <col min="3" max="3" width="9.7109375" style="69" customWidth="1"/>
    <col min="4" max="4" width="8.140625" style="69" customWidth="1"/>
    <col min="5" max="5" width="7.42578125" style="69" customWidth="1"/>
    <col min="6" max="6" width="9.140625" style="69" customWidth="1"/>
    <col min="7" max="7" width="9.5703125" style="69" customWidth="1"/>
    <col min="8" max="8" width="8.140625" style="69" customWidth="1"/>
    <col min="9" max="9" width="6.85546875" style="69" customWidth="1"/>
    <col min="10" max="10" width="9.28515625" style="69" customWidth="1"/>
    <col min="11" max="11" width="10.5703125" style="69" customWidth="1"/>
    <col min="12" max="12" width="8.7109375" style="69" customWidth="1"/>
    <col min="13" max="13" width="7.42578125" style="69" customWidth="1"/>
    <col min="14" max="14" width="8.5703125" style="69" customWidth="1"/>
    <col min="15" max="15" width="8.7109375" style="69" customWidth="1"/>
    <col min="16" max="16" width="8.5703125" style="69" customWidth="1"/>
    <col min="17" max="17" width="7.85546875" style="69" customWidth="1"/>
    <col min="18" max="18" width="8.5703125" style="69" customWidth="1"/>
    <col min="19" max="20" width="10.5703125" style="69" customWidth="1"/>
    <col min="21" max="21" width="11.140625" style="69" customWidth="1"/>
    <col min="22" max="22" width="10.7109375" style="69" bestFit="1" customWidth="1"/>
    <col min="23" max="16384" width="9.140625" style="69"/>
  </cols>
  <sheetData>
    <row r="1" spans="1:24" s="15" customFormat="1" ht="15.75" x14ac:dyDescent="0.25">
      <c r="C1" s="42"/>
      <c r="D1" s="42"/>
      <c r="E1" s="42"/>
      <c r="F1" s="42"/>
      <c r="G1" s="42"/>
      <c r="H1" s="42"/>
      <c r="I1" s="103" t="s">
        <v>0</v>
      </c>
      <c r="J1" s="103"/>
      <c r="S1" s="39"/>
      <c r="T1" s="39"/>
      <c r="U1" s="933" t="s">
        <v>697</v>
      </c>
      <c r="V1" s="933"/>
      <c r="W1" s="40"/>
      <c r="X1" s="40"/>
    </row>
    <row r="2" spans="1:24" s="15" customFormat="1" ht="20.25" x14ac:dyDescent="0.3">
      <c r="E2" s="932" t="s">
        <v>745</v>
      </c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</row>
    <row r="3" spans="1:24" s="15" customFormat="1" ht="20.25" x14ac:dyDescent="0.3">
      <c r="H3" s="41"/>
      <c r="I3" s="41"/>
      <c r="J3" s="41"/>
      <c r="K3" s="41"/>
      <c r="L3" s="41"/>
      <c r="M3" s="41"/>
      <c r="N3" s="41"/>
      <c r="O3" s="41"/>
      <c r="P3" s="41"/>
    </row>
    <row r="4" spans="1:24" ht="15.75" x14ac:dyDescent="0.25">
      <c r="C4" s="941" t="s">
        <v>761</v>
      </c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44"/>
      <c r="S4" s="108"/>
      <c r="T4" s="108"/>
      <c r="U4" s="108"/>
      <c r="V4" s="108"/>
      <c r="W4" s="103"/>
    </row>
    <row r="5" spans="1:24" x14ac:dyDescent="0.25">
      <c r="C5" s="70"/>
      <c r="D5" s="70"/>
      <c r="E5" s="70"/>
      <c r="F5" s="70"/>
      <c r="G5" s="70"/>
      <c r="H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4" x14ac:dyDescent="0.25">
      <c r="A6" s="73" t="s">
        <v>1021</v>
      </c>
      <c r="B6" s="81"/>
    </row>
    <row r="7" spans="1:24" x14ac:dyDescent="0.25">
      <c r="B7" s="317"/>
    </row>
    <row r="8" spans="1:24" s="73" customFormat="1" ht="24.75" customHeight="1" x14ac:dyDescent="0.25">
      <c r="A8" s="939" t="s">
        <v>2</v>
      </c>
      <c r="B8" s="1191" t="s">
        <v>3</v>
      </c>
      <c r="C8" s="1192" t="s">
        <v>690</v>
      </c>
      <c r="D8" s="1193"/>
      <c r="E8" s="1193"/>
      <c r="F8" s="1193"/>
      <c r="G8" s="1192" t="s">
        <v>694</v>
      </c>
      <c r="H8" s="1193"/>
      <c r="I8" s="1193"/>
      <c r="J8" s="1193"/>
      <c r="K8" s="1192" t="s">
        <v>695</v>
      </c>
      <c r="L8" s="1193"/>
      <c r="M8" s="1193"/>
      <c r="N8" s="1193"/>
      <c r="O8" s="1192" t="s">
        <v>696</v>
      </c>
      <c r="P8" s="1193"/>
      <c r="Q8" s="1193"/>
      <c r="R8" s="1193"/>
      <c r="S8" s="1224" t="s">
        <v>19</v>
      </c>
      <c r="T8" s="1225"/>
      <c r="U8" s="1225"/>
      <c r="V8" s="1225"/>
    </row>
    <row r="9" spans="1:24" s="74" customFormat="1" ht="29.25" customHeight="1" x14ac:dyDescent="0.25">
      <c r="A9" s="939"/>
      <c r="B9" s="1191"/>
      <c r="C9" s="1226" t="s">
        <v>691</v>
      </c>
      <c r="D9" s="1228" t="s">
        <v>693</v>
      </c>
      <c r="E9" s="1229"/>
      <c r="F9" s="1230"/>
      <c r="G9" s="1226" t="s">
        <v>691</v>
      </c>
      <c r="H9" s="1228" t="s">
        <v>693</v>
      </c>
      <c r="I9" s="1229"/>
      <c r="J9" s="1230"/>
      <c r="K9" s="1226" t="s">
        <v>691</v>
      </c>
      <c r="L9" s="1228" t="s">
        <v>693</v>
      </c>
      <c r="M9" s="1229"/>
      <c r="N9" s="1230"/>
      <c r="O9" s="1226" t="s">
        <v>691</v>
      </c>
      <c r="P9" s="1228" t="s">
        <v>693</v>
      </c>
      <c r="Q9" s="1229"/>
      <c r="R9" s="1230"/>
      <c r="S9" s="1226" t="s">
        <v>691</v>
      </c>
      <c r="T9" s="1228" t="s">
        <v>693</v>
      </c>
      <c r="U9" s="1229"/>
      <c r="V9" s="1230"/>
    </row>
    <row r="10" spans="1:24" s="74" customFormat="1" ht="46.5" customHeight="1" x14ac:dyDescent="0.25">
      <c r="A10" s="939"/>
      <c r="B10" s="1191"/>
      <c r="C10" s="1227"/>
      <c r="D10" s="68" t="s">
        <v>692</v>
      </c>
      <c r="E10" s="68" t="s">
        <v>207</v>
      </c>
      <c r="F10" s="68" t="s">
        <v>19</v>
      </c>
      <c r="G10" s="1227"/>
      <c r="H10" s="68" t="s">
        <v>692</v>
      </c>
      <c r="I10" s="68" t="s">
        <v>207</v>
      </c>
      <c r="J10" s="68" t="s">
        <v>19</v>
      </c>
      <c r="K10" s="1227"/>
      <c r="L10" s="68" t="s">
        <v>692</v>
      </c>
      <c r="M10" s="68" t="s">
        <v>207</v>
      </c>
      <c r="N10" s="68" t="s">
        <v>19</v>
      </c>
      <c r="O10" s="1227"/>
      <c r="P10" s="68" t="s">
        <v>692</v>
      </c>
      <c r="Q10" s="68" t="s">
        <v>207</v>
      </c>
      <c r="R10" s="68" t="s">
        <v>19</v>
      </c>
      <c r="S10" s="1227"/>
      <c r="T10" s="68" t="s">
        <v>692</v>
      </c>
      <c r="U10" s="68" t="s">
        <v>207</v>
      </c>
      <c r="V10" s="68" t="s">
        <v>19</v>
      </c>
    </row>
    <row r="11" spans="1:24" s="147" customFormat="1" ht="16.149999999999999" customHeight="1" x14ac:dyDescent="0.25">
      <c r="A11" s="318">
        <v>1</v>
      </c>
      <c r="B11" s="146">
        <v>2</v>
      </c>
      <c r="C11" s="146">
        <v>3</v>
      </c>
      <c r="D11" s="318">
        <v>4</v>
      </c>
      <c r="E11" s="146">
        <v>5</v>
      </c>
      <c r="F11" s="146">
        <v>6</v>
      </c>
      <c r="G11" s="318">
        <v>7</v>
      </c>
      <c r="H11" s="146">
        <v>8</v>
      </c>
      <c r="I11" s="146">
        <v>9</v>
      </c>
      <c r="J11" s="318">
        <v>10</v>
      </c>
      <c r="K11" s="146">
        <v>11</v>
      </c>
      <c r="L11" s="146">
        <v>12</v>
      </c>
      <c r="M11" s="318">
        <v>13</v>
      </c>
      <c r="N11" s="146">
        <v>14</v>
      </c>
      <c r="O11" s="146">
        <v>15</v>
      </c>
      <c r="P11" s="318">
        <v>16</v>
      </c>
      <c r="Q11" s="146">
        <v>17</v>
      </c>
      <c r="R11" s="146">
        <v>18</v>
      </c>
      <c r="S11" s="318">
        <v>19</v>
      </c>
      <c r="T11" s="146">
        <v>20</v>
      </c>
      <c r="U11" s="146">
        <v>21</v>
      </c>
      <c r="V11" s="318">
        <v>22</v>
      </c>
    </row>
    <row r="12" spans="1:24" ht="15.75" x14ac:dyDescent="0.25">
      <c r="A12" s="111">
        <v>1</v>
      </c>
      <c r="B12" s="433" t="s">
        <v>950</v>
      </c>
      <c r="C12" s="1231" t="s">
        <v>948</v>
      </c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R12" s="1231"/>
      <c r="S12" s="1231"/>
      <c r="T12" s="1231"/>
      <c r="U12" s="1231"/>
      <c r="V12" s="1231"/>
    </row>
    <row r="13" spans="1:24" ht="15.75" x14ac:dyDescent="0.25">
      <c r="A13" s="111">
        <v>2</v>
      </c>
      <c r="B13" s="434" t="s">
        <v>951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</row>
    <row r="14" spans="1:24" ht="15.75" x14ac:dyDescent="0.25">
      <c r="A14" s="111">
        <v>3</v>
      </c>
      <c r="B14" s="434" t="s">
        <v>952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</row>
    <row r="15" spans="1:24" ht="15.75" x14ac:dyDescent="0.25">
      <c r="A15" s="111">
        <v>4</v>
      </c>
      <c r="B15" s="434" t="s">
        <v>953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</row>
    <row r="16" spans="1:24" ht="15.75" x14ac:dyDescent="0.25">
      <c r="A16" s="111">
        <v>5</v>
      </c>
      <c r="B16" s="434" t="s">
        <v>954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</row>
    <row r="17" spans="1:22" ht="15.75" x14ac:dyDescent="0.25">
      <c r="A17" s="111">
        <v>6</v>
      </c>
      <c r="B17" s="434" t="s">
        <v>955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</row>
    <row r="18" spans="1:22" ht="15.75" x14ac:dyDescent="0.25">
      <c r="A18" s="111">
        <v>7</v>
      </c>
      <c r="B18" s="434" t="s">
        <v>956</v>
      </c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</row>
    <row r="19" spans="1:22" ht="15.75" x14ac:dyDescent="0.25">
      <c r="A19" s="111">
        <v>8</v>
      </c>
      <c r="B19" s="434" t="s">
        <v>957</v>
      </c>
      <c r="C19" s="1231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1"/>
      <c r="P19" s="1231"/>
      <c r="Q19" s="1231"/>
      <c r="R19" s="1231"/>
      <c r="S19" s="1231"/>
      <c r="T19" s="1231"/>
      <c r="U19" s="1231"/>
      <c r="V19" s="1231"/>
    </row>
    <row r="20" spans="1:22" ht="15.75" x14ac:dyDescent="0.25">
      <c r="A20" s="111">
        <v>9</v>
      </c>
      <c r="B20" s="434" t="s">
        <v>958</v>
      </c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</row>
    <row r="21" spans="1:22" ht="15.75" x14ac:dyDescent="0.25">
      <c r="A21" s="111">
        <v>10</v>
      </c>
      <c r="B21" s="434" t="s">
        <v>959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</row>
    <row r="22" spans="1:22" ht="15.75" x14ac:dyDescent="0.25">
      <c r="A22" s="111">
        <v>11</v>
      </c>
      <c r="B22" s="434" t="s">
        <v>986</v>
      </c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</row>
    <row r="23" spans="1:22" ht="15.75" x14ac:dyDescent="0.25">
      <c r="A23" s="111">
        <v>12</v>
      </c>
      <c r="B23" s="434" t="s">
        <v>961</v>
      </c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</row>
    <row r="24" spans="1:22" ht="15.75" x14ac:dyDescent="0.25">
      <c r="A24" s="111">
        <v>13</v>
      </c>
      <c r="B24" s="434" t="s">
        <v>962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</row>
    <row r="25" spans="1:22" ht="15.75" x14ac:dyDescent="0.25">
      <c r="A25" s="111">
        <v>14</v>
      </c>
      <c r="B25" s="434" t="s">
        <v>963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</row>
    <row r="26" spans="1:22" ht="15.75" x14ac:dyDescent="0.25">
      <c r="A26" s="111">
        <v>15</v>
      </c>
      <c r="B26" s="434" t="s">
        <v>964</v>
      </c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</row>
    <row r="27" spans="1:22" ht="15.75" x14ac:dyDescent="0.25">
      <c r="A27" s="111">
        <v>16</v>
      </c>
      <c r="B27" s="434" t="s">
        <v>965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</row>
    <row r="28" spans="1:22" ht="15.75" x14ac:dyDescent="0.25">
      <c r="A28" s="111">
        <v>17</v>
      </c>
      <c r="B28" s="434" t="s">
        <v>987</v>
      </c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</row>
    <row r="29" spans="1:22" ht="15.75" x14ac:dyDescent="0.25">
      <c r="A29" s="111">
        <v>18</v>
      </c>
      <c r="B29" s="434" t="s">
        <v>988</v>
      </c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</row>
    <row r="30" spans="1:22" ht="15.75" x14ac:dyDescent="0.25">
      <c r="A30" s="111">
        <v>19</v>
      </c>
      <c r="B30" s="434" t="s">
        <v>968</v>
      </c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</row>
    <row r="31" spans="1:22" ht="15.75" x14ac:dyDescent="0.25">
      <c r="A31" s="111">
        <v>20</v>
      </c>
      <c r="B31" s="434" t="s">
        <v>969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</row>
    <row r="32" spans="1:22" ht="15.75" x14ac:dyDescent="0.25">
      <c r="A32" s="111">
        <v>21</v>
      </c>
      <c r="B32" s="434" t="s">
        <v>970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</row>
    <row r="33" spans="1:22" ht="15.75" x14ac:dyDescent="0.25">
      <c r="A33" s="111">
        <v>22</v>
      </c>
      <c r="B33" s="434" t="s">
        <v>989</v>
      </c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</row>
    <row r="34" spans="1:22" ht="15.75" x14ac:dyDescent="0.25">
      <c r="A34" s="111">
        <v>23</v>
      </c>
      <c r="B34" s="433" t="s">
        <v>972</v>
      </c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</row>
    <row r="35" spans="1:22" ht="15.75" x14ac:dyDescent="0.25">
      <c r="A35" s="111">
        <v>24</v>
      </c>
      <c r="B35" s="434" t="s">
        <v>990</v>
      </c>
      <c r="C35" s="1231"/>
      <c r="D35" s="1231"/>
      <c r="E35" s="1231"/>
      <c r="F35" s="1231"/>
      <c r="G35" s="1231"/>
      <c r="H35" s="1231"/>
      <c r="I35" s="1231"/>
      <c r="J35" s="1231"/>
      <c r="K35" s="1231"/>
      <c r="L35" s="1231"/>
      <c r="M35" s="1231"/>
      <c r="N35" s="1231"/>
      <c r="O35" s="1231"/>
      <c r="P35" s="1231"/>
      <c r="Q35" s="1231"/>
      <c r="R35" s="1231"/>
      <c r="S35" s="1231"/>
      <c r="T35" s="1231"/>
      <c r="U35" s="1231"/>
      <c r="V35" s="1231"/>
    </row>
    <row r="36" spans="1:22" ht="15.75" x14ac:dyDescent="0.25">
      <c r="A36" s="111">
        <v>25</v>
      </c>
      <c r="B36" s="434" t="s">
        <v>974</v>
      </c>
      <c r="C36" s="1231"/>
      <c r="D36" s="1231"/>
      <c r="E36" s="1231"/>
      <c r="F36" s="1231"/>
      <c r="G36" s="1231"/>
      <c r="H36" s="1231"/>
      <c r="I36" s="1231"/>
      <c r="J36" s="1231"/>
      <c r="K36" s="1231"/>
      <c r="L36" s="1231"/>
      <c r="M36" s="1231"/>
      <c r="N36" s="1231"/>
      <c r="O36" s="1231"/>
      <c r="P36" s="1231"/>
      <c r="Q36" s="1231"/>
      <c r="R36" s="1231"/>
      <c r="S36" s="1231"/>
      <c r="T36" s="1231"/>
      <c r="U36" s="1231"/>
      <c r="V36" s="1231"/>
    </row>
    <row r="37" spans="1:22" ht="15.75" x14ac:dyDescent="0.25">
      <c r="A37" s="111">
        <v>26</v>
      </c>
      <c r="B37" s="434" t="s">
        <v>975</v>
      </c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</row>
    <row r="38" spans="1:22" ht="15.75" x14ac:dyDescent="0.25">
      <c r="A38" s="111">
        <v>27</v>
      </c>
      <c r="B38" s="434" t="s">
        <v>976</v>
      </c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</row>
    <row r="39" spans="1:22" ht="15.75" x14ac:dyDescent="0.25">
      <c r="A39" s="111">
        <v>28</v>
      </c>
      <c r="B39" s="434" t="s">
        <v>977</v>
      </c>
      <c r="C39" s="1231"/>
      <c r="D39" s="1231"/>
      <c r="E39" s="1231"/>
      <c r="F39" s="1231"/>
      <c r="G39" s="1231"/>
      <c r="H39" s="1231"/>
      <c r="I39" s="1231"/>
      <c r="J39" s="1231"/>
      <c r="K39" s="1231"/>
      <c r="L39" s="1231"/>
      <c r="M39" s="1231"/>
      <c r="N39" s="1231"/>
      <c r="O39" s="1231"/>
      <c r="P39" s="1231"/>
      <c r="Q39" s="1231"/>
      <c r="R39" s="1231"/>
      <c r="S39" s="1231"/>
      <c r="T39" s="1231"/>
      <c r="U39" s="1231"/>
      <c r="V39" s="1231"/>
    </row>
    <row r="40" spans="1:22" ht="15.75" x14ac:dyDescent="0.25">
      <c r="A40" s="111">
        <v>29</v>
      </c>
      <c r="B40" s="434" t="s">
        <v>978</v>
      </c>
      <c r="C40" s="1231"/>
      <c r="D40" s="1231"/>
      <c r="E40" s="1231"/>
      <c r="F40" s="1231"/>
      <c r="G40" s="1231"/>
      <c r="H40" s="1231"/>
      <c r="I40" s="1231"/>
      <c r="J40" s="1231"/>
      <c r="K40" s="1231"/>
      <c r="L40" s="1231"/>
      <c r="M40" s="1231"/>
      <c r="N40" s="1231"/>
      <c r="O40" s="1231"/>
      <c r="P40" s="1231"/>
      <c r="Q40" s="1231"/>
      <c r="R40" s="1231"/>
      <c r="S40" s="1231"/>
      <c r="T40" s="1231"/>
      <c r="U40" s="1231"/>
      <c r="V40" s="1231"/>
    </row>
    <row r="41" spans="1:22" ht="15.75" x14ac:dyDescent="0.25">
      <c r="A41" s="111">
        <v>30</v>
      </c>
      <c r="B41" s="434" t="s">
        <v>979</v>
      </c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</row>
    <row r="42" spans="1:22" ht="15.75" x14ac:dyDescent="0.25">
      <c r="A42" s="111">
        <v>31</v>
      </c>
      <c r="B42" s="434" t="s">
        <v>980</v>
      </c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</row>
    <row r="43" spans="1:22" ht="15.75" x14ac:dyDescent="0.25">
      <c r="A43" s="111">
        <v>32</v>
      </c>
      <c r="B43" s="434" t="s">
        <v>981</v>
      </c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31"/>
      <c r="Q43" s="1231"/>
      <c r="R43" s="1231"/>
      <c r="S43" s="1231"/>
      <c r="T43" s="1231"/>
      <c r="U43" s="1231"/>
      <c r="V43" s="1231"/>
    </row>
    <row r="44" spans="1:22" ht="15.75" x14ac:dyDescent="0.25">
      <c r="A44" s="111">
        <v>33</v>
      </c>
      <c r="B44" s="434" t="s">
        <v>982</v>
      </c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</row>
    <row r="45" spans="1:22" x14ac:dyDescent="0.25">
      <c r="A45" s="1211" t="s">
        <v>19</v>
      </c>
      <c r="B45" s="1212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7" spans="1:22" s="15" customFormat="1" ht="12.75" x14ac:dyDescent="0.2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864"/>
      <c r="T47" s="864"/>
      <c r="U47" s="864"/>
      <c r="V47" s="864"/>
    </row>
    <row r="48" spans="1:22" s="15" customFormat="1" ht="12.75" customHeight="1" x14ac:dyDescent="0.25">
      <c r="K48" s="34"/>
      <c r="L48" s="34"/>
      <c r="M48" s="34"/>
      <c r="N48" s="34"/>
      <c r="O48" s="34"/>
      <c r="P48" s="34"/>
      <c r="Q48" s="34"/>
      <c r="R48" s="69"/>
      <c r="S48" s="864" t="s">
        <v>13</v>
      </c>
      <c r="T48" s="864"/>
      <c r="U48" s="34"/>
      <c r="V48" s="34"/>
    </row>
    <row r="49" spans="1:22" s="15" customFormat="1" ht="12.75" customHeight="1" x14ac:dyDescent="0.2">
      <c r="K49" s="34"/>
      <c r="L49" s="34"/>
      <c r="M49" s="34"/>
      <c r="N49" s="34"/>
      <c r="O49" s="34"/>
      <c r="P49" s="34"/>
      <c r="Q49" s="34"/>
      <c r="R49" s="34" t="s">
        <v>14</v>
      </c>
      <c r="S49" s="34"/>
      <c r="T49" s="34"/>
      <c r="U49" s="34"/>
      <c r="V49" s="34"/>
    </row>
    <row r="50" spans="1:22" s="15" customFormat="1" ht="12.75" x14ac:dyDescent="0.2">
      <c r="A50" s="14"/>
      <c r="B50" s="14"/>
      <c r="K50" s="14"/>
      <c r="L50" s="14"/>
      <c r="M50" s="14"/>
      <c r="N50" s="14"/>
      <c r="O50" s="14"/>
      <c r="P50" s="14"/>
      <c r="Q50" s="34"/>
      <c r="R50" s="34" t="s">
        <v>90</v>
      </c>
      <c r="S50" s="34"/>
      <c r="T50" s="34"/>
      <c r="U50" s="34"/>
      <c r="V50" s="34"/>
    </row>
    <row r="51" spans="1:22" x14ac:dyDescent="0.25">
      <c r="R51" s="863" t="s">
        <v>87</v>
      </c>
      <c r="S51" s="863"/>
      <c r="T51" s="863"/>
    </row>
  </sheetData>
  <sortState xmlns:xlrd2="http://schemas.microsoft.com/office/spreadsheetml/2017/richdata2" ref="B13:B44">
    <sortCondition ref="B12"/>
  </sortState>
  <mergeCells count="25">
    <mergeCell ref="B8:B10"/>
    <mergeCell ref="A8:A10"/>
    <mergeCell ref="S48:T48"/>
    <mergeCell ref="O8:R8"/>
    <mergeCell ref="K8:N8"/>
    <mergeCell ref="G8:J8"/>
    <mergeCell ref="L9:N9"/>
    <mergeCell ref="O9:O10"/>
    <mergeCell ref="C12:V44"/>
    <mergeCell ref="A45:B45"/>
    <mergeCell ref="R51:T51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47:V47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L38"/>
  <sheetViews>
    <sheetView view="pageBreakPreview" zoomScale="90" zoomScaleNormal="90" zoomScaleSheetLayoutView="90" workbookViewId="0">
      <selection activeCell="L22" sqref="L22"/>
    </sheetView>
  </sheetViews>
  <sheetFormatPr defaultRowHeight="12.75" x14ac:dyDescent="0.2"/>
  <cols>
    <col min="1" max="1" width="8.28515625" style="82" customWidth="1"/>
    <col min="2" max="2" width="15.5703125" style="82" customWidth="1"/>
    <col min="3" max="3" width="15.28515625" style="82" customWidth="1"/>
    <col min="4" max="4" width="17.42578125" style="82" customWidth="1"/>
    <col min="5" max="5" width="16.140625" style="82" customWidth="1"/>
    <col min="6" max="6" width="16" style="82" customWidth="1"/>
    <col min="7" max="7" width="14.85546875" style="82" customWidth="1"/>
    <col min="8" max="8" width="17.140625" style="82" customWidth="1"/>
    <col min="9" max="9" width="15" style="82" customWidth="1"/>
    <col min="10" max="10" width="12.42578125" style="82" customWidth="1"/>
    <col min="11" max="11" width="12" style="82" customWidth="1"/>
    <col min="12" max="12" width="11.85546875" style="82" customWidth="1"/>
    <col min="13" max="256" width="9.140625" style="82"/>
    <col min="257" max="257" width="8.28515625" style="82" customWidth="1"/>
    <col min="258" max="258" width="15.5703125" style="82" customWidth="1"/>
    <col min="259" max="259" width="15.28515625" style="82" customWidth="1"/>
    <col min="260" max="260" width="17.42578125" style="82" customWidth="1"/>
    <col min="261" max="261" width="16.140625" style="82" customWidth="1"/>
    <col min="262" max="262" width="16" style="82" customWidth="1"/>
    <col min="263" max="263" width="14.85546875" style="82" customWidth="1"/>
    <col min="264" max="264" width="17.140625" style="82" customWidth="1"/>
    <col min="265" max="265" width="15" style="82" customWidth="1"/>
    <col min="266" max="266" width="12.42578125" style="82" customWidth="1"/>
    <col min="267" max="267" width="12" style="82" customWidth="1"/>
    <col min="268" max="268" width="11.85546875" style="82" customWidth="1"/>
    <col min="269" max="512" width="9.140625" style="82"/>
    <col min="513" max="513" width="8.28515625" style="82" customWidth="1"/>
    <col min="514" max="514" width="15.5703125" style="82" customWidth="1"/>
    <col min="515" max="515" width="15.28515625" style="82" customWidth="1"/>
    <col min="516" max="516" width="17.42578125" style="82" customWidth="1"/>
    <col min="517" max="517" width="16.140625" style="82" customWidth="1"/>
    <col min="518" max="518" width="16" style="82" customWidth="1"/>
    <col min="519" max="519" width="14.85546875" style="82" customWidth="1"/>
    <col min="520" max="520" width="17.140625" style="82" customWidth="1"/>
    <col min="521" max="521" width="15" style="82" customWidth="1"/>
    <col min="522" max="522" width="12.42578125" style="82" customWidth="1"/>
    <col min="523" max="523" width="12" style="82" customWidth="1"/>
    <col min="524" max="524" width="11.85546875" style="82" customWidth="1"/>
    <col min="525" max="768" width="9.140625" style="82"/>
    <col min="769" max="769" width="8.28515625" style="82" customWidth="1"/>
    <col min="770" max="770" width="15.5703125" style="82" customWidth="1"/>
    <col min="771" max="771" width="15.28515625" style="82" customWidth="1"/>
    <col min="772" max="772" width="17.42578125" style="82" customWidth="1"/>
    <col min="773" max="773" width="16.140625" style="82" customWidth="1"/>
    <col min="774" max="774" width="16" style="82" customWidth="1"/>
    <col min="775" max="775" width="14.85546875" style="82" customWidth="1"/>
    <col min="776" max="776" width="17.140625" style="82" customWidth="1"/>
    <col min="777" max="777" width="15" style="82" customWidth="1"/>
    <col min="778" max="778" width="12.42578125" style="82" customWidth="1"/>
    <col min="779" max="779" width="12" style="82" customWidth="1"/>
    <col min="780" max="780" width="11.85546875" style="82" customWidth="1"/>
    <col min="781" max="1024" width="9.140625" style="82"/>
    <col min="1025" max="1025" width="8.28515625" style="82" customWidth="1"/>
    <col min="1026" max="1026" width="15.5703125" style="82" customWidth="1"/>
    <col min="1027" max="1027" width="15.28515625" style="82" customWidth="1"/>
    <col min="1028" max="1028" width="17.42578125" style="82" customWidth="1"/>
    <col min="1029" max="1029" width="16.140625" style="82" customWidth="1"/>
    <col min="1030" max="1030" width="16" style="82" customWidth="1"/>
    <col min="1031" max="1031" width="14.85546875" style="82" customWidth="1"/>
    <col min="1032" max="1032" width="17.140625" style="82" customWidth="1"/>
    <col min="1033" max="1033" width="15" style="82" customWidth="1"/>
    <col min="1034" max="1034" width="12.42578125" style="82" customWidth="1"/>
    <col min="1035" max="1035" width="12" style="82" customWidth="1"/>
    <col min="1036" max="1036" width="11.85546875" style="82" customWidth="1"/>
    <col min="1037" max="1280" width="9.140625" style="82"/>
    <col min="1281" max="1281" width="8.28515625" style="82" customWidth="1"/>
    <col min="1282" max="1282" width="15.5703125" style="82" customWidth="1"/>
    <col min="1283" max="1283" width="15.28515625" style="82" customWidth="1"/>
    <col min="1284" max="1284" width="17.42578125" style="82" customWidth="1"/>
    <col min="1285" max="1285" width="16.140625" style="82" customWidth="1"/>
    <col min="1286" max="1286" width="16" style="82" customWidth="1"/>
    <col min="1287" max="1287" width="14.85546875" style="82" customWidth="1"/>
    <col min="1288" max="1288" width="17.140625" style="82" customWidth="1"/>
    <col min="1289" max="1289" width="15" style="82" customWidth="1"/>
    <col min="1290" max="1290" width="12.42578125" style="82" customWidth="1"/>
    <col min="1291" max="1291" width="12" style="82" customWidth="1"/>
    <col min="1292" max="1292" width="11.85546875" style="82" customWidth="1"/>
    <col min="1293" max="1536" width="9.140625" style="82"/>
    <col min="1537" max="1537" width="8.28515625" style="82" customWidth="1"/>
    <col min="1538" max="1538" width="15.5703125" style="82" customWidth="1"/>
    <col min="1539" max="1539" width="15.28515625" style="82" customWidth="1"/>
    <col min="1540" max="1540" width="17.42578125" style="82" customWidth="1"/>
    <col min="1541" max="1541" width="16.140625" style="82" customWidth="1"/>
    <col min="1542" max="1542" width="16" style="82" customWidth="1"/>
    <col min="1543" max="1543" width="14.85546875" style="82" customWidth="1"/>
    <col min="1544" max="1544" width="17.140625" style="82" customWidth="1"/>
    <col min="1545" max="1545" width="15" style="82" customWidth="1"/>
    <col min="1546" max="1546" width="12.42578125" style="82" customWidth="1"/>
    <col min="1547" max="1547" width="12" style="82" customWidth="1"/>
    <col min="1548" max="1548" width="11.85546875" style="82" customWidth="1"/>
    <col min="1549" max="1792" width="9.140625" style="82"/>
    <col min="1793" max="1793" width="8.28515625" style="82" customWidth="1"/>
    <col min="1794" max="1794" width="15.5703125" style="82" customWidth="1"/>
    <col min="1795" max="1795" width="15.28515625" style="82" customWidth="1"/>
    <col min="1796" max="1796" width="17.42578125" style="82" customWidth="1"/>
    <col min="1797" max="1797" width="16.140625" style="82" customWidth="1"/>
    <col min="1798" max="1798" width="16" style="82" customWidth="1"/>
    <col min="1799" max="1799" width="14.85546875" style="82" customWidth="1"/>
    <col min="1800" max="1800" width="17.140625" style="82" customWidth="1"/>
    <col min="1801" max="1801" width="15" style="82" customWidth="1"/>
    <col min="1802" max="1802" width="12.42578125" style="82" customWidth="1"/>
    <col min="1803" max="1803" width="12" style="82" customWidth="1"/>
    <col min="1804" max="1804" width="11.85546875" style="82" customWidth="1"/>
    <col min="1805" max="2048" width="9.140625" style="82"/>
    <col min="2049" max="2049" width="8.28515625" style="82" customWidth="1"/>
    <col min="2050" max="2050" width="15.5703125" style="82" customWidth="1"/>
    <col min="2051" max="2051" width="15.28515625" style="82" customWidth="1"/>
    <col min="2052" max="2052" width="17.42578125" style="82" customWidth="1"/>
    <col min="2053" max="2053" width="16.140625" style="82" customWidth="1"/>
    <col min="2054" max="2054" width="16" style="82" customWidth="1"/>
    <col min="2055" max="2055" width="14.85546875" style="82" customWidth="1"/>
    <col min="2056" max="2056" width="17.140625" style="82" customWidth="1"/>
    <col min="2057" max="2057" width="15" style="82" customWidth="1"/>
    <col min="2058" max="2058" width="12.42578125" style="82" customWidth="1"/>
    <col min="2059" max="2059" width="12" style="82" customWidth="1"/>
    <col min="2060" max="2060" width="11.85546875" style="82" customWidth="1"/>
    <col min="2061" max="2304" width="9.140625" style="82"/>
    <col min="2305" max="2305" width="8.28515625" style="82" customWidth="1"/>
    <col min="2306" max="2306" width="15.5703125" style="82" customWidth="1"/>
    <col min="2307" max="2307" width="15.28515625" style="82" customWidth="1"/>
    <col min="2308" max="2308" width="17.42578125" style="82" customWidth="1"/>
    <col min="2309" max="2309" width="16.140625" style="82" customWidth="1"/>
    <col min="2310" max="2310" width="16" style="82" customWidth="1"/>
    <col min="2311" max="2311" width="14.85546875" style="82" customWidth="1"/>
    <col min="2312" max="2312" width="17.140625" style="82" customWidth="1"/>
    <col min="2313" max="2313" width="15" style="82" customWidth="1"/>
    <col min="2314" max="2314" width="12.42578125" style="82" customWidth="1"/>
    <col min="2315" max="2315" width="12" style="82" customWidth="1"/>
    <col min="2316" max="2316" width="11.85546875" style="82" customWidth="1"/>
    <col min="2317" max="2560" width="9.140625" style="82"/>
    <col min="2561" max="2561" width="8.28515625" style="82" customWidth="1"/>
    <col min="2562" max="2562" width="15.5703125" style="82" customWidth="1"/>
    <col min="2563" max="2563" width="15.28515625" style="82" customWidth="1"/>
    <col min="2564" max="2564" width="17.42578125" style="82" customWidth="1"/>
    <col min="2565" max="2565" width="16.140625" style="82" customWidth="1"/>
    <col min="2566" max="2566" width="16" style="82" customWidth="1"/>
    <col min="2567" max="2567" width="14.85546875" style="82" customWidth="1"/>
    <col min="2568" max="2568" width="17.140625" style="82" customWidth="1"/>
    <col min="2569" max="2569" width="15" style="82" customWidth="1"/>
    <col min="2570" max="2570" width="12.42578125" style="82" customWidth="1"/>
    <col min="2571" max="2571" width="12" style="82" customWidth="1"/>
    <col min="2572" max="2572" width="11.85546875" style="82" customWidth="1"/>
    <col min="2573" max="2816" width="9.140625" style="82"/>
    <col min="2817" max="2817" width="8.28515625" style="82" customWidth="1"/>
    <col min="2818" max="2818" width="15.5703125" style="82" customWidth="1"/>
    <col min="2819" max="2819" width="15.28515625" style="82" customWidth="1"/>
    <col min="2820" max="2820" width="17.42578125" style="82" customWidth="1"/>
    <col min="2821" max="2821" width="16.140625" style="82" customWidth="1"/>
    <col min="2822" max="2822" width="16" style="82" customWidth="1"/>
    <col min="2823" max="2823" width="14.85546875" style="82" customWidth="1"/>
    <col min="2824" max="2824" width="17.140625" style="82" customWidth="1"/>
    <col min="2825" max="2825" width="15" style="82" customWidth="1"/>
    <col min="2826" max="2826" width="12.42578125" style="82" customWidth="1"/>
    <col min="2827" max="2827" width="12" style="82" customWidth="1"/>
    <col min="2828" max="2828" width="11.85546875" style="82" customWidth="1"/>
    <col min="2829" max="3072" width="9.140625" style="82"/>
    <col min="3073" max="3073" width="8.28515625" style="82" customWidth="1"/>
    <col min="3074" max="3074" width="15.5703125" style="82" customWidth="1"/>
    <col min="3075" max="3075" width="15.28515625" style="82" customWidth="1"/>
    <col min="3076" max="3076" width="17.42578125" style="82" customWidth="1"/>
    <col min="3077" max="3077" width="16.140625" style="82" customWidth="1"/>
    <col min="3078" max="3078" width="16" style="82" customWidth="1"/>
    <col min="3079" max="3079" width="14.85546875" style="82" customWidth="1"/>
    <col min="3080" max="3080" width="17.140625" style="82" customWidth="1"/>
    <col min="3081" max="3081" width="15" style="82" customWidth="1"/>
    <col min="3082" max="3082" width="12.42578125" style="82" customWidth="1"/>
    <col min="3083" max="3083" width="12" style="82" customWidth="1"/>
    <col min="3084" max="3084" width="11.85546875" style="82" customWidth="1"/>
    <col min="3085" max="3328" width="9.140625" style="82"/>
    <col min="3329" max="3329" width="8.28515625" style="82" customWidth="1"/>
    <col min="3330" max="3330" width="15.5703125" style="82" customWidth="1"/>
    <col min="3331" max="3331" width="15.28515625" style="82" customWidth="1"/>
    <col min="3332" max="3332" width="17.42578125" style="82" customWidth="1"/>
    <col min="3333" max="3333" width="16.140625" style="82" customWidth="1"/>
    <col min="3334" max="3334" width="16" style="82" customWidth="1"/>
    <col min="3335" max="3335" width="14.85546875" style="82" customWidth="1"/>
    <col min="3336" max="3336" width="17.140625" style="82" customWidth="1"/>
    <col min="3337" max="3337" width="15" style="82" customWidth="1"/>
    <col min="3338" max="3338" width="12.42578125" style="82" customWidth="1"/>
    <col min="3339" max="3339" width="12" style="82" customWidth="1"/>
    <col min="3340" max="3340" width="11.85546875" style="82" customWidth="1"/>
    <col min="3341" max="3584" width="9.140625" style="82"/>
    <col min="3585" max="3585" width="8.28515625" style="82" customWidth="1"/>
    <col min="3586" max="3586" width="15.5703125" style="82" customWidth="1"/>
    <col min="3587" max="3587" width="15.28515625" style="82" customWidth="1"/>
    <col min="3588" max="3588" width="17.42578125" style="82" customWidth="1"/>
    <col min="3589" max="3589" width="16.140625" style="82" customWidth="1"/>
    <col min="3590" max="3590" width="16" style="82" customWidth="1"/>
    <col min="3591" max="3591" width="14.85546875" style="82" customWidth="1"/>
    <col min="3592" max="3592" width="17.140625" style="82" customWidth="1"/>
    <col min="3593" max="3593" width="15" style="82" customWidth="1"/>
    <col min="3594" max="3594" width="12.42578125" style="82" customWidth="1"/>
    <col min="3595" max="3595" width="12" style="82" customWidth="1"/>
    <col min="3596" max="3596" width="11.85546875" style="82" customWidth="1"/>
    <col min="3597" max="3840" width="9.140625" style="82"/>
    <col min="3841" max="3841" width="8.28515625" style="82" customWidth="1"/>
    <col min="3842" max="3842" width="15.5703125" style="82" customWidth="1"/>
    <col min="3843" max="3843" width="15.28515625" style="82" customWidth="1"/>
    <col min="3844" max="3844" width="17.42578125" style="82" customWidth="1"/>
    <col min="3845" max="3845" width="16.140625" style="82" customWidth="1"/>
    <col min="3846" max="3846" width="16" style="82" customWidth="1"/>
    <col min="3847" max="3847" width="14.85546875" style="82" customWidth="1"/>
    <col min="3848" max="3848" width="17.140625" style="82" customWidth="1"/>
    <col min="3849" max="3849" width="15" style="82" customWidth="1"/>
    <col min="3850" max="3850" width="12.42578125" style="82" customWidth="1"/>
    <col min="3851" max="3851" width="12" style="82" customWidth="1"/>
    <col min="3852" max="3852" width="11.85546875" style="82" customWidth="1"/>
    <col min="3853" max="4096" width="9.140625" style="82"/>
    <col min="4097" max="4097" width="8.28515625" style="82" customWidth="1"/>
    <col min="4098" max="4098" width="15.5703125" style="82" customWidth="1"/>
    <col min="4099" max="4099" width="15.28515625" style="82" customWidth="1"/>
    <col min="4100" max="4100" width="17.42578125" style="82" customWidth="1"/>
    <col min="4101" max="4101" width="16.140625" style="82" customWidth="1"/>
    <col min="4102" max="4102" width="16" style="82" customWidth="1"/>
    <col min="4103" max="4103" width="14.85546875" style="82" customWidth="1"/>
    <col min="4104" max="4104" width="17.140625" style="82" customWidth="1"/>
    <col min="4105" max="4105" width="15" style="82" customWidth="1"/>
    <col min="4106" max="4106" width="12.42578125" style="82" customWidth="1"/>
    <col min="4107" max="4107" width="12" style="82" customWidth="1"/>
    <col min="4108" max="4108" width="11.85546875" style="82" customWidth="1"/>
    <col min="4109" max="4352" width="9.140625" style="82"/>
    <col min="4353" max="4353" width="8.28515625" style="82" customWidth="1"/>
    <col min="4354" max="4354" width="15.5703125" style="82" customWidth="1"/>
    <col min="4355" max="4355" width="15.28515625" style="82" customWidth="1"/>
    <col min="4356" max="4356" width="17.42578125" style="82" customWidth="1"/>
    <col min="4357" max="4357" width="16.140625" style="82" customWidth="1"/>
    <col min="4358" max="4358" width="16" style="82" customWidth="1"/>
    <col min="4359" max="4359" width="14.85546875" style="82" customWidth="1"/>
    <col min="4360" max="4360" width="17.140625" style="82" customWidth="1"/>
    <col min="4361" max="4361" width="15" style="82" customWidth="1"/>
    <col min="4362" max="4362" width="12.42578125" style="82" customWidth="1"/>
    <col min="4363" max="4363" width="12" style="82" customWidth="1"/>
    <col min="4364" max="4364" width="11.85546875" style="82" customWidth="1"/>
    <col min="4365" max="4608" width="9.140625" style="82"/>
    <col min="4609" max="4609" width="8.28515625" style="82" customWidth="1"/>
    <col min="4610" max="4610" width="15.5703125" style="82" customWidth="1"/>
    <col min="4611" max="4611" width="15.28515625" style="82" customWidth="1"/>
    <col min="4612" max="4612" width="17.42578125" style="82" customWidth="1"/>
    <col min="4613" max="4613" width="16.140625" style="82" customWidth="1"/>
    <col min="4614" max="4614" width="16" style="82" customWidth="1"/>
    <col min="4615" max="4615" width="14.85546875" style="82" customWidth="1"/>
    <col min="4616" max="4616" width="17.140625" style="82" customWidth="1"/>
    <col min="4617" max="4617" width="15" style="82" customWidth="1"/>
    <col min="4618" max="4618" width="12.42578125" style="82" customWidth="1"/>
    <col min="4619" max="4619" width="12" style="82" customWidth="1"/>
    <col min="4620" max="4620" width="11.85546875" style="82" customWidth="1"/>
    <col min="4621" max="4864" width="9.140625" style="82"/>
    <col min="4865" max="4865" width="8.28515625" style="82" customWidth="1"/>
    <col min="4866" max="4866" width="15.5703125" style="82" customWidth="1"/>
    <col min="4867" max="4867" width="15.28515625" style="82" customWidth="1"/>
    <col min="4868" max="4868" width="17.42578125" style="82" customWidth="1"/>
    <col min="4869" max="4869" width="16.140625" style="82" customWidth="1"/>
    <col min="4870" max="4870" width="16" style="82" customWidth="1"/>
    <col min="4871" max="4871" width="14.85546875" style="82" customWidth="1"/>
    <col min="4872" max="4872" width="17.140625" style="82" customWidth="1"/>
    <col min="4873" max="4873" width="15" style="82" customWidth="1"/>
    <col min="4874" max="4874" width="12.42578125" style="82" customWidth="1"/>
    <col min="4875" max="4875" width="12" style="82" customWidth="1"/>
    <col min="4876" max="4876" width="11.85546875" style="82" customWidth="1"/>
    <col min="4877" max="5120" width="9.140625" style="82"/>
    <col min="5121" max="5121" width="8.28515625" style="82" customWidth="1"/>
    <col min="5122" max="5122" width="15.5703125" style="82" customWidth="1"/>
    <col min="5123" max="5123" width="15.28515625" style="82" customWidth="1"/>
    <col min="5124" max="5124" width="17.42578125" style="82" customWidth="1"/>
    <col min="5125" max="5125" width="16.140625" style="82" customWidth="1"/>
    <col min="5126" max="5126" width="16" style="82" customWidth="1"/>
    <col min="5127" max="5127" width="14.85546875" style="82" customWidth="1"/>
    <col min="5128" max="5128" width="17.140625" style="82" customWidth="1"/>
    <col min="5129" max="5129" width="15" style="82" customWidth="1"/>
    <col min="5130" max="5130" width="12.42578125" style="82" customWidth="1"/>
    <col min="5131" max="5131" width="12" style="82" customWidth="1"/>
    <col min="5132" max="5132" width="11.85546875" style="82" customWidth="1"/>
    <col min="5133" max="5376" width="9.140625" style="82"/>
    <col min="5377" max="5377" width="8.28515625" style="82" customWidth="1"/>
    <col min="5378" max="5378" width="15.5703125" style="82" customWidth="1"/>
    <col min="5379" max="5379" width="15.28515625" style="82" customWidth="1"/>
    <col min="5380" max="5380" width="17.42578125" style="82" customWidth="1"/>
    <col min="5381" max="5381" width="16.140625" style="82" customWidth="1"/>
    <col min="5382" max="5382" width="16" style="82" customWidth="1"/>
    <col min="5383" max="5383" width="14.85546875" style="82" customWidth="1"/>
    <col min="5384" max="5384" width="17.140625" style="82" customWidth="1"/>
    <col min="5385" max="5385" width="15" style="82" customWidth="1"/>
    <col min="5386" max="5386" width="12.42578125" style="82" customWidth="1"/>
    <col min="5387" max="5387" width="12" style="82" customWidth="1"/>
    <col min="5388" max="5388" width="11.85546875" style="82" customWidth="1"/>
    <col min="5389" max="5632" width="9.140625" style="82"/>
    <col min="5633" max="5633" width="8.28515625" style="82" customWidth="1"/>
    <col min="5634" max="5634" width="15.5703125" style="82" customWidth="1"/>
    <col min="5635" max="5635" width="15.28515625" style="82" customWidth="1"/>
    <col min="5636" max="5636" width="17.42578125" style="82" customWidth="1"/>
    <col min="5637" max="5637" width="16.140625" style="82" customWidth="1"/>
    <col min="5638" max="5638" width="16" style="82" customWidth="1"/>
    <col min="5639" max="5639" width="14.85546875" style="82" customWidth="1"/>
    <col min="5640" max="5640" width="17.140625" style="82" customWidth="1"/>
    <col min="5641" max="5641" width="15" style="82" customWidth="1"/>
    <col min="5642" max="5642" width="12.42578125" style="82" customWidth="1"/>
    <col min="5643" max="5643" width="12" style="82" customWidth="1"/>
    <col min="5644" max="5644" width="11.85546875" style="82" customWidth="1"/>
    <col min="5645" max="5888" width="9.140625" style="82"/>
    <col min="5889" max="5889" width="8.28515625" style="82" customWidth="1"/>
    <col min="5890" max="5890" width="15.5703125" style="82" customWidth="1"/>
    <col min="5891" max="5891" width="15.28515625" style="82" customWidth="1"/>
    <col min="5892" max="5892" width="17.42578125" style="82" customWidth="1"/>
    <col min="5893" max="5893" width="16.140625" style="82" customWidth="1"/>
    <col min="5894" max="5894" width="16" style="82" customWidth="1"/>
    <col min="5895" max="5895" width="14.85546875" style="82" customWidth="1"/>
    <col min="5896" max="5896" width="17.140625" style="82" customWidth="1"/>
    <col min="5897" max="5897" width="15" style="82" customWidth="1"/>
    <col min="5898" max="5898" width="12.42578125" style="82" customWidth="1"/>
    <col min="5899" max="5899" width="12" style="82" customWidth="1"/>
    <col min="5900" max="5900" width="11.85546875" style="82" customWidth="1"/>
    <col min="5901" max="6144" width="9.140625" style="82"/>
    <col min="6145" max="6145" width="8.28515625" style="82" customWidth="1"/>
    <col min="6146" max="6146" width="15.5703125" style="82" customWidth="1"/>
    <col min="6147" max="6147" width="15.28515625" style="82" customWidth="1"/>
    <col min="6148" max="6148" width="17.42578125" style="82" customWidth="1"/>
    <col min="6149" max="6149" width="16.140625" style="82" customWidth="1"/>
    <col min="6150" max="6150" width="16" style="82" customWidth="1"/>
    <col min="6151" max="6151" width="14.85546875" style="82" customWidth="1"/>
    <col min="6152" max="6152" width="17.140625" style="82" customWidth="1"/>
    <col min="6153" max="6153" width="15" style="82" customWidth="1"/>
    <col min="6154" max="6154" width="12.42578125" style="82" customWidth="1"/>
    <col min="6155" max="6155" width="12" style="82" customWidth="1"/>
    <col min="6156" max="6156" width="11.85546875" style="82" customWidth="1"/>
    <col min="6157" max="6400" width="9.140625" style="82"/>
    <col min="6401" max="6401" width="8.28515625" style="82" customWidth="1"/>
    <col min="6402" max="6402" width="15.5703125" style="82" customWidth="1"/>
    <col min="6403" max="6403" width="15.28515625" style="82" customWidth="1"/>
    <col min="6404" max="6404" width="17.42578125" style="82" customWidth="1"/>
    <col min="6405" max="6405" width="16.140625" style="82" customWidth="1"/>
    <col min="6406" max="6406" width="16" style="82" customWidth="1"/>
    <col min="6407" max="6407" width="14.85546875" style="82" customWidth="1"/>
    <col min="6408" max="6408" width="17.140625" style="82" customWidth="1"/>
    <col min="6409" max="6409" width="15" style="82" customWidth="1"/>
    <col min="6410" max="6410" width="12.42578125" style="82" customWidth="1"/>
    <col min="6411" max="6411" width="12" style="82" customWidth="1"/>
    <col min="6412" max="6412" width="11.85546875" style="82" customWidth="1"/>
    <col min="6413" max="6656" width="9.140625" style="82"/>
    <col min="6657" max="6657" width="8.28515625" style="82" customWidth="1"/>
    <col min="6658" max="6658" width="15.5703125" style="82" customWidth="1"/>
    <col min="6659" max="6659" width="15.28515625" style="82" customWidth="1"/>
    <col min="6660" max="6660" width="17.42578125" style="82" customWidth="1"/>
    <col min="6661" max="6661" width="16.140625" style="82" customWidth="1"/>
    <col min="6662" max="6662" width="16" style="82" customWidth="1"/>
    <col min="6663" max="6663" width="14.85546875" style="82" customWidth="1"/>
    <col min="6664" max="6664" width="17.140625" style="82" customWidth="1"/>
    <col min="6665" max="6665" width="15" style="82" customWidth="1"/>
    <col min="6666" max="6666" width="12.42578125" style="82" customWidth="1"/>
    <col min="6667" max="6667" width="12" style="82" customWidth="1"/>
    <col min="6668" max="6668" width="11.85546875" style="82" customWidth="1"/>
    <col min="6669" max="6912" width="9.140625" style="82"/>
    <col min="6913" max="6913" width="8.28515625" style="82" customWidth="1"/>
    <col min="6914" max="6914" width="15.5703125" style="82" customWidth="1"/>
    <col min="6915" max="6915" width="15.28515625" style="82" customWidth="1"/>
    <col min="6916" max="6916" width="17.42578125" style="82" customWidth="1"/>
    <col min="6917" max="6917" width="16.140625" style="82" customWidth="1"/>
    <col min="6918" max="6918" width="16" style="82" customWidth="1"/>
    <col min="6919" max="6919" width="14.85546875" style="82" customWidth="1"/>
    <col min="6920" max="6920" width="17.140625" style="82" customWidth="1"/>
    <col min="6921" max="6921" width="15" style="82" customWidth="1"/>
    <col min="6922" max="6922" width="12.42578125" style="82" customWidth="1"/>
    <col min="6923" max="6923" width="12" style="82" customWidth="1"/>
    <col min="6924" max="6924" width="11.85546875" style="82" customWidth="1"/>
    <col min="6925" max="7168" width="9.140625" style="82"/>
    <col min="7169" max="7169" width="8.28515625" style="82" customWidth="1"/>
    <col min="7170" max="7170" width="15.5703125" style="82" customWidth="1"/>
    <col min="7171" max="7171" width="15.28515625" style="82" customWidth="1"/>
    <col min="7172" max="7172" width="17.42578125" style="82" customWidth="1"/>
    <col min="7173" max="7173" width="16.140625" style="82" customWidth="1"/>
    <col min="7174" max="7174" width="16" style="82" customWidth="1"/>
    <col min="7175" max="7175" width="14.85546875" style="82" customWidth="1"/>
    <col min="7176" max="7176" width="17.140625" style="82" customWidth="1"/>
    <col min="7177" max="7177" width="15" style="82" customWidth="1"/>
    <col min="7178" max="7178" width="12.42578125" style="82" customWidth="1"/>
    <col min="7179" max="7179" width="12" style="82" customWidth="1"/>
    <col min="7180" max="7180" width="11.85546875" style="82" customWidth="1"/>
    <col min="7181" max="7424" width="9.140625" style="82"/>
    <col min="7425" max="7425" width="8.28515625" style="82" customWidth="1"/>
    <col min="7426" max="7426" width="15.5703125" style="82" customWidth="1"/>
    <col min="7427" max="7427" width="15.28515625" style="82" customWidth="1"/>
    <col min="7428" max="7428" width="17.42578125" style="82" customWidth="1"/>
    <col min="7429" max="7429" width="16.140625" style="82" customWidth="1"/>
    <col min="7430" max="7430" width="16" style="82" customWidth="1"/>
    <col min="7431" max="7431" width="14.85546875" style="82" customWidth="1"/>
    <col min="7432" max="7432" width="17.140625" style="82" customWidth="1"/>
    <col min="7433" max="7433" width="15" style="82" customWidth="1"/>
    <col min="7434" max="7434" width="12.42578125" style="82" customWidth="1"/>
    <col min="7435" max="7435" width="12" style="82" customWidth="1"/>
    <col min="7436" max="7436" width="11.85546875" style="82" customWidth="1"/>
    <col min="7437" max="7680" width="9.140625" style="82"/>
    <col min="7681" max="7681" width="8.28515625" style="82" customWidth="1"/>
    <col min="7682" max="7682" width="15.5703125" style="82" customWidth="1"/>
    <col min="7683" max="7683" width="15.28515625" style="82" customWidth="1"/>
    <col min="7684" max="7684" width="17.42578125" style="82" customWidth="1"/>
    <col min="7685" max="7685" width="16.140625" style="82" customWidth="1"/>
    <col min="7686" max="7686" width="16" style="82" customWidth="1"/>
    <col min="7687" max="7687" width="14.85546875" style="82" customWidth="1"/>
    <col min="7688" max="7688" width="17.140625" style="82" customWidth="1"/>
    <col min="7689" max="7689" width="15" style="82" customWidth="1"/>
    <col min="7690" max="7690" width="12.42578125" style="82" customWidth="1"/>
    <col min="7691" max="7691" width="12" style="82" customWidth="1"/>
    <col min="7692" max="7692" width="11.85546875" style="82" customWidth="1"/>
    <col min="7693" max="7936" width="9.140625" style="82"/>
    <col min="7937" max="7937" width="8.28515625" style="82" customWidth="1"/>
    <col min="7938" max="7938" width="15.5703125" style="82" customWidth="1"/>
    <col min="7939" max="7939" width="15.28515625" style="82" customWidth="1"/>
    <col min="7940" max="7940" width="17.42578125" style="82" customWidth="1"/>
    <col min="7941" max="7941" width="16.140625" style="82" customWidth="1"/>
    <col min="7942" max="7942" width="16" style="82" customWidth="1"/>
    <col min="7943" max="7943" width="14.85546875" style="82" customWidth="1"/>
    <col min="7944" max="7944" width="17.140625" style="82" customWidth="1"/>
    <col min="7945" max="7945" width="15" style="82" customWidth="1"/>
    <col min="7946" max="7946" width="12.42578125" style="82" customWidth="1"/>
    <col min="7947" max="7947" width="12" style="82" customWidth="1"/>
    <col min="7948" max="7948" width="11.85546875" style="82" customWidth="1"/>
    <col min="7949" max="8192" width="9.140625" style="82"/>
    <col min="8193" max="8193" width="8.28515625" style="82" customWidth="1"/>
    <col min="8194" max="8194" width="15.5703125" style="82" customWidth="1"/>
    <col min="8195" max="8195" width="15.28515625" style="82" customWidth="1"/>
    <col min="8196" max="8196" width="17.42578125" style="82" customWidth="1"/>
    <col min="8197" max="8197" width="16.140625" style="82" customWidth="1"/>
    <col min="8198" max="8198" width="16" style="82" customWidth="1"/>
    <col min="8199" max="8199" width="14.85546875" style="82" customWidth="1"/>
    <col min="8200" max="8200" width="17.140625" style="82" customWidth="1"/>
    <col min="8201" max="8201" width="15" style="82" customWidth="1"/>
    <col min="8202" max="8202" width="12.42578125" style="82" customWidth="1"/>
    <col min="8203" max="8203" width="12" style="82" customWidth="1"/>
    <col min="8204" max="8204" width="11.85546875" style="82" customWidth="1"/>
    <col min="8205" max="8448" width="9.140625" style="82"/>
    <col min="8449" max="8449" width="8.28515625" style="82" customWidth="1"/>
    <col min="8450" max="8450" width="15.5703125" style="82" customWidth="1"/>
    <col min="8451" max="8451" width="15.28515625" style="82" customWidth="1"/>
    <col min="8452" max="8452" width="17.42578125" style="82" customWidth="1"/>
    <col min="8453" max="8453" width="16.140625" style="82" customWidth="1"/>
    <col min="8454" max="8454" width="16" style="82" customWidth="1"/>
    <col min="8455" max="8455" width="14.85546875" style="82" customWidth="1"/>
    <col min="8456" max="8456" width="17.140625" style="82" customWidth="1"/>
    <col min="8457" max="8457" width="15" style="82" customWidth="1"/>
    <col min="8458" max="8458" width="12.42578125" style="82" customWidth="1"/>
    <col min="8459" max="8459" width="12" style="82" customWidth="1"/>
    <col min="8460" max="8460" width="11.85546875" style="82" customWidth="1"/>
    <col min="8461" max="8704" width="9.140625" style="82"/>
    <col min="8705" max="8705" width="8.28515625" style="82" customWidth="1"/>
    <col min="8706" max="8706" width="15.5703125" style="82" customWidth="1"/>
    <col min="8707" max="8707" width="15.28515625" style="82" customWidth="1"/>
    <col min="8708" max="8708" width="17.42578125" style="82" customWidth="1"/>
    <col min="8709" max="8709" width="16.140625" style="82" customWidth="1"/>
    <col min="8710" max="8710" width="16" style="82" customWidth="1"/>
    <col min="8711" max="8711" width="14.85546875" style="82" customWidth="1"/>
    <col min="8712" max="8712" width="17.140625" style="82" customWidth="1"/>
    <col min="8713" max="8713" width="15" style="82" customWidth="1"/>
    <col min="8714" max="8714" width="12.42578125" style="82" customWidth="1"/>
    <col min="8715" max="8715" width="12" style="82" customWidth="1"/>
    <col min="8716" max="8716" width="11.85546875" style="82" customWidth="1"/>
    <col min="8717" max="8960" width="9.140625" style="82"/>
    <col min="8961" max="8961" width="8.28515625" style="82" customWidth="1"/>
    <col min="8962" max="8962" width="15.5703125" style="82" customWidth="1"/>
    <col min="8963" max="8963" width="15.28515625" style="82" customWidth="1"/>
    <col min="8964" max="8964" width="17.42578125" style="82" customWidth="1"/>
    <col min="8965" max="8965" width="16.140625" style="82" customWidth="1"/>
    <col min="8966" max="8966" width="16" style="82" customWidth="1"/>
    <col min="8967" max="8967" width="14.85546875" style="82" customWidth="1"/>
    <col min="8968" max="8968" width="17.140625" style="82" customWidth="1"/>
    <col min="8969" max="8969" width="15" style="82" customWidth="1"/>
    <col min="8970" max="8970" width="12.42578125" style="82" customWidth="1"/>
    <col min="8971" max="8971" width="12" style="82" customWidth="1"/>
    <col min="8972" max="8972" width="11.85546875" style="82" customWidth="1"/>
    <col min="8973" max="9216" width="9.140625" style="82"/>
    <col min="9217" max="9217" width="8.28515625" style="82" customWidth="1"/>
    <col min="9218" max="9218" width="15.5703125" style="82" customWidth="1"/>
    <col min="9219" max="9219" width="15.28515625" style="82" customWidth="1"/>
    <col min="9220" max="9220" width="17.42578125" style="82" customWidth="1"/>
    <col min="9221" max="9221" width="16.140625" style="82" customWidth="1"/>
    <col min="9222" max="9222" width="16" style="82" customWidth="1"/>
    <col min="9223" max="9223" width="14.85546875" style="82" customWidth="1"/>
    <col min="9224" max="9224" width="17.140625" style="82" customWidth="1"/>
    <col min="9225" max="9225" width="15" style="82" customWidth="1"/>
    <col min="9226" max="9226" width="12.42578125" style="82" customWidth="1"/>
    <col min="9227" max="9227" width="12" style="82" customWidth="1"/>
    <col min="9228" max="9228" width="11.85546875" style="82" customWidth="1"/>
    <col min="9229" max="9472" width="9.140625" style="82"/>
    <col min="9473" max="9473" width="8.28515625" style="82" customWidth="1"/>
    <col min="9474" max="9474" width="15.5703125" style="82" customWidth="1"/>
    <col min="9475" max="9475" width="15.28515625" style="82" customWidth="1"/>
    <col min="9476" max="9476" width="17.42578125" style="82" customWidth="1"/>
    <col min="9477" max="9477" width="16.140625" style="82" customWidth="1"/>
    <col min="9478" max="9478" width="16" style="82" customWidth="1"/>
    <col min="9479" max="9479" width="14.85546875" style="82" customWidth="1"/>
    <col min="9480" max="9480" width="17.140625" style="82" customWidth="1"/>
    <col min="9481" max="9481" width="15" style="82" customWidth="1"/>
    <col min="9482" max="9482" width="12.42578125" style="82" customWidth="1"/>
    <col min="9483" max="9483" width="12" style="82" customWidth="1"/>
    <col min="9484" max="9484" width="11.85546875" style="82" customWidth="1"/>
    <col min="9485" max="9728" width="9.140625" style="82"/>
    <col min="9729" max="9729" width="8.28515625" style="82" customWidth="1"/>
    <col min="9730" max="9730" width="15.5703125" style="82" customWidth="1"/>
    <col min="9731" max="9731" width="15.28515625" style="82" customWidth="1"/>
    <col min="9732" max="9732" width="17.42578125" style="82" customWidth="1"/>
    <col min="9733" max="9733" width="16.140625" style="82" customWidth="1"/>
    <col min="9734" max="9734" width="16" style="82" customWidth="1"/>
    <col min="9735" max="9735" width="14.85546875" style="82" customWidth="1"/>
    <col min="9736" max="9736" width="17.140625" style="82" customWidth="1"/>
    <col min="9737" max="9737" width="15" style="82" customWidth="1"/>
    <col min="9738" max="9738" width="12.42578125" style="82" customWidth="1"/>
    <col min="9739" max="9739" width="12" style="82" customWidth="1"/>
    <col min="9740" max="9740" width="11.85546875" style="82" customWidth="1"/>
    <col min="9741" max="9984" width="9.140625" style="82"/>
    <col min="9985" max="9985" width="8.28515625" style="82" customWidth="1"/>
    <col min="9986" max="9986" width="15.5703125" style="82" customWidth="1"/>
    <col min="9987" max="9987" width="15.28515625" style="82" customWidth="1"/>
    <col min="9988" max="9988" width="17.42578125" style="82" customWidth="1"/>
    <col min="9989" max="9989" width="16.140625" style="82" customWidth="1"/>
    <col min="9990" max="9990" width="16" style="82" customWidth="1"/>
    <col min="9991" max="9991" width="14.85546875" style="82" customWidth="1"/>
    <col min="9992" max="9992" width="17.140625" style="82" customWidth="1"/>
    <col min="9993" max="9993" width="15" style="82" customWidth="1"/>
    <col min="9994" max="9994" width="12.42578125" style="82" customWidth="1"/>
    <col min="9995" max="9995" width="12" style="82" customWidth="1"/>
    <col min="9996" max="9996" width="11.85546875" style="82" customWidth="1"/>
    <col min="9997" max="10240" width="9.140625" style="82"/>
    <col min="10241" max="10241" width="8.28515625" style="82" customWidth="1"/>
    <col min="10242" max="10242" width="15.5703125" style="82" customWidth="1"/>
    <col min="10243" max="10243" width="15.28515625" style="82" customWidth="1"/>
    <col min="10244" max="10244" width="17.42578125" style="82" customWidth="1"/>
    <col min="10245" max="10245" width="16.140625" style="82" customWidth="1"/>
    <col min="10246" max="10246" width="16" style="82" customWidth="1"/>
    <col min="10247" max="10247" width="14.85546875" style="82" customWidth="1"/>
    <col min="10248" max="10248" width="17.140625" style="82" customWidth="1"/>
    <col min="10249" max="10249" width="15" style="82" customWidth="1"/>
    <col min="10250" max="10250" width="12.42578125" style="82" customWidth="1"/>
    <col min="10251" max="10251" width="12" style="82" customWidth="1"/>
    <col min="10252" max="10252" width="11.85546875" style="82" customWidth="1"/>
    <col min="10253" max="10496" width="9.140625" style="82"/>
    <col min="10497" max="10497" width="8.28515625" style="82" customWidth="1"/>
    <col min="10498" max="10498" width="15.5703125" style="82" customWidth="1"/>
    <col min="10499" max="10499" width="15.28515625" style="82" customWidth="1"/>
    <col min="10500" max="10500" width="17.42578125" style="82" customWidth="1"/>
    <col min="10501" max="10501" width="16.140625" style="82" customWidth="1"/>
    <col min="10502" max="10502" width="16" style="82" customWidth="1"/>
    <col min="10503" max="10503" width="14.85546875" style="82" customWidth="1"/>
    <col min="10504" max="10504" width="17.140625" style="82" customWidth="1"/>
    <col min="10505" max="10505" width="15" style="82" customWidth="1"/>
    <col min="10506" max="10506" width="12.42578125" style="82" customWidth="1"/>
    <col min="10507" max="10507" width="12" style="82" customWidth="1"/>
    <col min="10508" max="10508" width="11.85546875" style="82" customWidth="1"/>
    <col min="10509" max="10752" width="9.140625" style="82"/>
    <col min="10753" max="10753" width="8.28515625" style="82" customWidth="1"/>
    <col min="10754" max="10754" width="15.5703125" style="82" customWidth="1"/>
    <col min="10755" max="10755" width="15.28515625" style="82" customWidth="1"/>
    <col min="10756" max="10756" width="17.42578125" style="82" customWidth="1"/>
    <col min="10757" max="10757" width="16.140625" style="82" customWidth="1"/>
    <col min="10758" max="10758" width="16" style="82" customWidth="1"/>
    <col min="10759" max="10759" width="14.85546875" style="82" customWidth="1"/>
    <col min="10760" max="10760" width="17.140625" style="82" customWidth="1"/>
    <col min="10761" max="10761" width="15" style="82" customWidth="1"/>
    <col min="10762" max="10762" width="12.42578125" style="82" customWidth="1"/>
    <col min="10763" max="10763" width="12" style="82" customWidth="1"/>
    <col min="10764" max="10764" width="11.85546875" style="82" customWidth="1"/>
    <col min="10765" max="11008" width="9.140625" style="82"/>
    <col min="11009" max="11009" width="8.28515625" style="82" customWidth="1"/>
    <col min="11010" max="11010" width="15.5703125" style="82" customWidth="1"/>
    <col min="11011" max="11011" width="15.28515625" style="82" customWidth="1"/>
    <col min="11012" max="11012" width="17.42578125" style="82" customWidth="1"/>
    <col min="11013" max="11013" width="16.140625" style="82" customWidth="1"/>
    <col min="11014" max="11014" width="16" style="82" customWidth="1"/>
    <col min="11015" max="11015" width="14.85546875" style="82" customWidth="1"/>
    <col min="11016" max="11016" width="17.140625" style="82" customWidth="1"/>
    <col min="11017" max="11017" width="15" style="82" customWidth="1"/>
    <col min="11018" max="11018" width="12.42578125" style="82" customWidth="1"/>
    <col min="11019" max="11019" width="12" style="82" customWidth="1"/>
    <col min="11020" max="11020" width="11.85546875" style="82" customWidth="1"/>
    <col min="11021" max="11264" width="9.140625" style="82"/>
    <col min="11265" max="11265" width="8.28515625" style="82" customWidth="1"/>
    <col min="11266" max="11266" width="15.5703125" style="82" customWidth="1"/>
    <col min="11267" max="11267" width="15.28515625" style="82" customWidth="1"/>
    <col min="11268" max="11268" width="17.42578125" style="82" customWidth="1"/>
    <col min="11269" max="11269" width="16.140625" style="82" customWidth="1"/>
    <col min="11270" max="11270" width="16" style="82" customWidth="1"/>
    <col min="11271" max="11271" width="14.85546875" style="82" customWidth="1"/>
    <col min="11272" max="11272" width="17.140625" style="82" customWidth="1"/>
    <col min="11273" max="11273" width="15" style="82" customWidth="1"/>
    <col min="11274" max="11274" width="12.42578125" style="82" customWidth="1"/>
    <col min="11275" max="11275" width="12" style="82" customWidth="1"/>
    <col min="11276" max="11276" width="11.85546875" style="82" customWidth="1"/>
    <col min="11277" max="11520" width="9.140625" style="82"/>
    <col min="11521" max="11521" width="8.28515625" style="82" customWidth="1"/>
    <col min="11522" max="11522" width="15.5703125" style="82" customWidth="1"/>
    <col min="11523" max="11523" width="15.28515625" style="82" customWidth="1"/>
    <col min="11524" max="11524" width="17.42578125" style="82" customWidth="1"/>
    <col min="11525" max="11525" width="16.140625" style="82" customWidth="1"/>
    <col min="11526" max="11526" width="16" style="82" customWidth="1"/>
    <col min="11527" max="11527" width="14.85546875" style="82" customWidth="1"/>
    <col min="11528" max="11528" width="17.140625" style="82" customWidth="1"/>
    <col min="11529" max="11529" width="15" style="82" customWidth="1"/>
    <col min="11530" max="11530" width="12.42578125" style="82" customWidth="1"/>
    <col min="11531" max="11531" width="12" style="82" customWidth="1"/>
    <col min="11532" max="11532" width="11.85546875" style="82" customWidth="1"/>
    <col min="11533" max="11776" width="9.140625" style="82"/>
    <col min="11777" max="11777" width="8.28515625" style="82" customWidth="1"/>
    <col min="11778" max="11778" width="15.5703125" style="82" customWidth="1"/>
    <col min="11779" max="11779" width="15.28515625" style="82" customWidth="1"/>
    <col min="11780" max="11780" width="17.42578125" style="82" customWidth="1"/>
    <col min="11781" max="11781" width="16.140625" style="82" customWidth="1"/>
    <col min="11782" max="11782" width="16" style="82" customWidth="1"/>
    <col min="11783" max="11783" width="14.85546875" style="82" customWidth="1"/>
    <col min="11784" max="11784" width="17.140625" style="82" customWidth="1"/>
    <col min="11785" max="11785" width="15" style="82" customWidth="1"/>
    <col min="11786" max="11786" width="12.42578125" style="82" customWidth="1"/>
    <col min="11787" max="11787" width="12" style="82" customWidth="1"/>
    <col min="11788" max="11788" width="11.85546875" style="82" customWidth="1"/>
    <col min="11789" max="12032" width="9.140625" style="82"/>
    <col min="12033" max="12033" width="8.28515625" style="82" customWidth="1"/>
    <col min="12034" max="12034" width="15.5703125" style="82" customWidth="1"/>
    <col min="12035" max="12035" width="15.28515625" style="82" customWidth="1"/>
    <col min="12036" max="12036" width="17.42578125" style="82" customWidth="1"/>
    <col min="12037" max="12037" width="16.140625" style="82" customWidth="1"/>
    <col min="12038" max="12038" width="16" style="82" customWidth="1"/>
    <col min="12039" max="12039" width="14.85546875" style="82" customWidth="1"/>
    <col min="12040" max="12040" width="17.140625" style="82" customWidth="1"/>
    <col min="12041" max="12041" width="15" style="82" customWidth="1"/>
    <col min="12042" max="12042" width="12.42578125" style="82" customWidth="1"/>
    <col min="12043" max="12043" width="12" style="82" customWidth="1"/>
    <col min="12044" max="12044" width="11.85546875" style="82" customWidth="1"/>
    <col min="12045" max="12288" width="9.140625" style="82"/>
    <col min="12289" max="12289" width="8.28515625" style="82" customWidth="1"/>
    <col min="12290" max="12290" width="15.5703125" style="82" customWidth="1"/>
    <col min="12291" max="12291" width="15.28515625" style="82" customWidth="1"/>
    <col min="12292" max="12292" width="17.42578125" style="82" customWidth="1"/>
    <col min="12293" max="12293" width="16.140625" style="82" customWidth="1"/>
    <col min="12294" max="12294" width="16" style="82" customWidth="1"/>
    <col min="12295" max="12295" width="14.85546875" style="82" customWidth="1"/>
    <col min="12296" max="12296" width="17.140625" style="82" customWidth="1"/>
    <col min="12297" max="12297" width="15" style="82" customWidth="1"/>
    <col min="12298" max="12298" width="12.42578125" style="82" customWidth="1"/>
    <col min="12299" max="12299" width="12" style="82" customWidth="1"/>
    <col min="12300" max="12300" width="11.85546875" style="82" customWidth="1"/>
    <col min="12301" max="12544" width="9.140625" style="82"/>
    <col min="12545" max="12545" width="8.28515625" style="82" customWidth="1"/>
    <col min="12546" max="12546" width="15.5703125" style="82" customWidth="1"/>
    <col min="12547" max="12547" width="15.28515625" style="82" customWidth="1"/>
    <col min="12548" max="12548" width="17.42578125" style="82" customWidth="1"/>
    <col min="12549" max="12549" width="16.140625" style="82" customWidth="1"/>
    <col min="12550" max="12550" width="16" style="82" customWidth="1"/>
    <col min="12551" max="12551" width="14.85546875" style="82" customWidth="1"/>
    <col min="12552" max="12552" width="17.140625" style="82" customWidth="1"/>
    <col min="12553" max="12553" width="15" style="82" customWidth="1"/>
    <col min="12554" max="12554" width="12.42578125" style="82" customWidth="1"/>
    <col min="12555" max="12555" width="12" style="82" customWidth="1"/>
    <col min="12556" max="12556" width="11.85546875" style="82" customWidth="1"/>
    <col min="12557" max="12800" width="9.140625" style="82"/>
    <col min="12801" max="12801" width="8.28515625" style="82" customWidth="1"/>
    <col min="12802" max="12802" width="15.5703125" style="82" customWidth="1"/>
    <col min="12803" max="12803" width="15.28515625" style="82" customWidth="1"/>
    <col min="12804" max="12804" width="17.42578125" style="82" customWidth="1"/>
    <col min="12805" max="12805" width="16.140625" style="82" customWidth="1"/>
    <col min="12806" max="12806" width="16" style="82" customWidth="1"/>
    <col min="12807" max="12807" width="14.85546875" style="82" customWidth="1"/>
    <col min="12808" max="12808" width="17.140625" style="82" customWidth="1"/>
    <col min="12809" max="12809" width="15" style="82" customWidth="1"/>
    <col min="12810" max="12810" width="12.42578125" style="82" customWidth="1"/>
    <col min="12811" max="12811" width="12" style="82" customWidth="1"/>
    <col min="12812" max="12812" width="11.85546875" style="82" customWidth="1"/>
    <col min="12813" max="13056" width="9.140625" style="82"/>
    <col min="13057" max="13057" width="8.28515625" style="82" customWidth="1"/>
    <col min="13058" max="13058" width="15.5703125" style="82" customWidth="1"/>
    <col min="13059" max="13059" width="15.28515625" style="82" customWidth="1"/>
    <col min="13060" max="13060" width="17.42578125" style="82" customWidth="1"/>
    <col min="13061" max="13061" width="16.140625" style="82" customWidth="1"/>
    <col min="13062" max="13062" width="16" style="82" customWidth="1"/>
    <col min="13063" max="13063" width="14.85546875" style="82" customWidth="1"/>
    <col min="13064" max="13064" width="17.140625" style="82" customWidth="1"/>
    <col min="13065" max="13065" width="15" style="82" customWidth="1"/>
    <col min="13066" max="13066" width="12.42578125" style="82" customWidth="1"/>
    <col min="13067" max="13067" width="12" style="82" customWidth="1"/>
    <col min="13068" max="13068" width="11.85546875" style="82" customWidth="1"/>
    <col min="13069" max="13312" width="9.140625" style="82"/>
    <col min="13313" max="13313" width="8.28515625" style="82" customWidth="1"/>
    <col min="13314" max="13314" width="15.5703125" style="82" customWidth="1"/>
    <col min="13315" max="13315" width="15.28515625" style="82" customWidth="1"/>
    <col min="13316" max="13316" width="17.42578125" style="82" customWidth="1"/>
    <col min="13317" max="13317" width="16.140625" style="82" customWidth="1"/>
    <col min="13318" max="13318" width="16" style="82" customWidth="1"/>
    <col min="13319" max="13319" width="14.85546875" style="82" customWidth="1"/>
    <col min="13320" max="13320" width="17.140625" style="82" customWidth="1"/>
    <col min="13321" max="13321" width="15" style="82" customWidth="1"/>
    <col min="13322" max="13322" width="12.42578125" style="82" customWidth="1"/>
    <col min="13323" max="13323" width="12" style="82" customWidth="1"/>
    <col min="13324" max="13324" width="11.85546875" style="82" customWidth="1"/>
    <col min="13325" max="13568" width="9.140625" style="82"/>
    <col min="13569" max="13569" width="8.28515625" style="82" customWidth="1"/>
    <col min="13570" max="13570" width="15.5703125" style="82" customWidth="1"/>
    <col min="13571" max="13571" width="15.28515625" style="82" customWidth="1"/>
    <col min="13572" max="13572" width="17.42578125" style="82" customWidth="1"/>
    <col min="13573" max="13573" width="16.140625" style="82" customWidth="1"/>
    <col min="13574" max="13574" width="16" style="82" customWidth="1"/>
    <col min="13575" max="13575" width="14.85546875" style="82" customWidth="1"/>
    <col min="13576" max="13576" width="17.140625" style="82" customWidth="1"/>
    <col min="13577" max="13577" width="15" style="82" customWidth="1"/>
    <col min="13578" max="13578" width="12.42578125" style="82" customWidth="1"/>
    <col min="13579" max="13579" width="12" style="82" customWidth="1"/>
    <col min="13580" max="13580" width="11.85546875" style="82" customWidth="1"/>
    <col min="13581" max="13824" width="9.140625" style="82"/>
    <col min="13825" max="13825" width="8.28515625" style="82" customWidth="1"/>
    <col min="13826" max="13826" width="15.5703125" style="82" customWidth="1"/>
    <col min="13827" max="13827" width="15.28515625" style="82" customWidth="1"/>
    <col min="13828" max="13828" width="17.42578125" style="82" customWidth="1"/>
    <col min="13829" max="13829" width="16.140625" style="82" customWidth="1"/>
    <col min="13830" max="13830" width="16" style="82" customWidth="1"/>
    <col min="13831" max="13831" width="14.85546875" style="82" customWidth="1"/>
    <col min="13832" max="13832" width="17.140625" style="82" customWidth="1"/>
    <col min="13833" max="13833" width="15" style="82" customWidth="1"/>
    <col min="13834" max="13834" width="12.42578125" style="82" customWidth="1"/>
    <col min="13835" max="13835" width="12" style="82" customWidth="1"/>
    <col min="13836" max="13836" width="11.85546875" style="82" customWidth="1"/>
    <col min="13837" max="14080" width="9.140625" style="82"/>
    <col min="14081" max="14081" width="8.28515625" style="82" customWidth="1"/>
    <col min="14082" max="14082" width="15.5703125" style="82" customWidth="1"/>
    <col min="14083" max="14083" width="15.28515625" style="82" customWidth="1"/>
    <col min="14084" max="14084" width="17.42578125" style="82" customWidth="1"/>
    <col min="14085" max="14085" width="16.140625" style="82" customWidth="1"/>
    <col min="14086" max="14086" width="16" style="82" customWidth="1"/>
    <col min="14087" max="14087" width="14.85546875" style="82" customWidth="1"/>
    <col min="14088" max="14088" width="17.140625" style="82" customWidth="1"/>
    <col min="14089" max="14089" width="15" style="82" customWidth="1"/>
    <col min="14090" max="14090" width="12.42578125" style="82" customWidth="1"/>
    <col min="14091" max="14091" width="12" style="82" customWidth="1"/>
    <col min="14092" max="14092" width="11.85546875" style="82" customWidth="1"/>
    <col min="14093" max="14336" width="9.140625" style="82"/>
    <col min="14337" max="14337" width="8.28515625" style="82" customWidth="1"/>
    <col min="14338" max="14338" width="15.5703125" style="82" customWidth="1"/>
    <col min="14339" max="14339" width="15.28515625" style="82" customWidth="1"/>
    <col min="14340" max="14340" width="17.42578125" style="82" customWidth="1"/>
    <col min="14341" max="14341" width="16.140625" style="82" customWidth="1"/>
    <col min="14342" max="14342" width="16" style="82" customWidth="1"/>
    <col min="14343" max="14343" width="14.85546875" style="82" customWidth="1"/>
    <col min="14344" max="14344" width="17.140625" style="82" customWidth="1"/>
    <col min="14345" max="14345" width="15" style="82" customWidth="1"/>
    <col min="14346" max="14346" width="12.42578125" style="82" customWidth="1"/>
    <col min="14347" max="14347" width="12" style="82" customWidth="1"/>
    <col min="14348" max="14348" width="11.85546875" style="82" customWidth="1"/>
    <col min="14349" max="14592" width="9.140625" style="82"/>
    <col min="14593" max="14593" width="8.28515625" style="82" customWidth="1"/>
    <col min="14594" max="14594" width="15.5703125" style="82" customWidth="1"/>
    <col min="14595" max="14595" width="15.28515625" style="82" customWidth="1"/>
    <col min="14596" max="14596" width="17.42578125" style="82" customWidth="1"/>
    <col min="14597" max="14597" width="16.140625" style="82" customWidth="1"/>
    <col min="14598" max="14598" width="16" style="82" customWidth="1"/>
    <col min="14599" max="14599" width="14.85546875" style="82" customWidth="1"/>
    <col min="14600" max="14600" width="17.140625" style="82" customWidth="1"/>
    <col min="14601" max="14601" width="15" style="82" customWidth="1"/>
    <col min="14602" max="14602" width="12.42578125" style="82" customWidth="1"/>
    <col min="14603" max="14603" width="12" style="82" customWidth="1"/>
    <col min="14604" max="14604" width="11.85546875" style="82" customWidth="1"/>
    <col min="14605" max="14848" width="9.140625" style="82"/>
    <col min="14849" max="14849" width="8.28515625" style="82" customWidth="1"/>
    <col min="14850" max="14850" width="15.5703125" style="82" customWidth="1"/>
    <col min="14851" max="14851" width="15.28515625" style="82" customWidth="1"/>
    <col min="14852" max="14852" width="17.42578125" style="82" customWidth="1"/>
    <col min="14853" max="14853" width="16.140625" style="82" customWidth="1"/>
    <col min="14854" max="14854" width="16" style="82" customWidth="1"/>
    <col min="14855" max="14855" width="14.85546875" style="82" customWidth="1"/>
    <col min="14856" max="14856" width="17.140625" style="82" customWidth="1"/>
    <col min="14857" max="14857" width="15" style="82" customWidth="1"/>
    <col min="14858" max="14858" width="12.42578125" style="82" customWidth="1"/>
    <col min="14859" max="14859" width="12" style="82" customWidth="1"/>
    <col min="14860" max="14860" width="11.85546875" style="82" customWidth="1"/>
    <col min="14861" max="15104" width="9.140625" style="82"/>
    <col min="15105" max="15105" width="8.28515625" style="82" customWidth="1"/>
    <col min="15106" max="15106" width="15.5703125" style="82" customWidth="1"/>
    <col min="15107" max="15107" width="15.28515625" style="82" customWidth="1"/>
    <col min="15108" max="15108" width="17.42578125" style="82" customWidth="1"/>
    <col min="15109" max="15109" width="16.140625" style="82" customWidth="1"/>
    <col min="15110" max="15110" width="16" style="82" customWidth="1"/>
    <col min="15111" max="15111" width="14.85546875" style="82" customWidth="1"/>
    <col min="15112" max="15112" width="17.140625" style="82" customWidth="1"/>
    <col min="15113" max="15113" width="15" style="82" customWidth="1"/>
    <col min="15114" max="15114" width="12.42578125" style="82" customWidth="1"/>
    <col min="15115" max="15115" width="12" style="82" customWidth="1"/>
    <col min="15116" max="15116" width="11.85546875" style="82" customWidth="1"/>
    <col min="15117" max="15360" width="9.140625" style="82"/>
    <col min="15361" max="15361" width="8.28515625" style="82" customWidth="1"/>
    <col min="15362" max="15362" width="15.5703125" style="82" customWidth="1"/>
    <col min="15363" max="15363" width="15.28515625" style="82" customWidth="1"/>
    <col min="15364" max="15364" width="17.42578125" style="82" customWidth="1"/>
    <col min="15365" max="15365" width="16.140625" style="82" customWidth="1"/>
    <col min="15366" max="15366" width="16" style="82" customWidth="1"/>
    <col min="15367" max="15367" width="14.85546875" style="82" customWidth="1"/>
    <col min="15368" max="15368" width="17.140625" style="82" customWidth="1"/>
    <col min="15369" max="15369" width="15" style="82" customWidth="1"/>
    <col min="15370" max="15370" width="12.42578125" style="82" customWidth="1"/>
    <col min="15371" max="15371" width="12" style="82" customWidth="1"/>
    <col min="15372" max="15372" width="11.85546875" style="82" customWidth="1"/>
    <col min="15373" max="15616" width="9.140625" style="82"/>
    <col min="15617" max="15617" width="8.28515625" style="82" customWidth="1"/>
    <col min="15618" max="15618" width="15.5703125" style="82" customWidth="1"/>
    <col min="15619" max="15619" width="15.28515625" style="82" customWidth="1"/>
    <col min="15620" max="15620" width="17.42578125" style="82" customWidth="1"/>
    <col min="15621" max="15621" width="16.140625" style="82" customWidth="1"/>
    <col min="15622" max="15622" width="16" style="82" customWidth="1"/>
    <col min="15623" max="15623" width="14.85546875" style="82" customWidth="1"/>
    <col min="15624" max="15624" width="17.140625" style="82" customWidth="1"/>
    <col min="15625" max="15625" width="15" style="82" customWidth="1"/>
    <col min="15626" max="15626" width="12.42578125" style="82" customWidth="1"/>
    <col min="15627" max="15627" width="12" style="82" customWidth="1"/>
    <col min="15628" max="15628" width="11.85546875" style="82" customWidth="1"/>
    <col min="15629" max="15872" width="9.140625" style="82"/>
    <col min="15873" max="15873" width="8.28515625" style="82" customWidth="1"/>
    <col min="15874" max="15874" width="15.5703125" style="82" customWidth="1"/>
    <col min="15875" max="15875" width="15.28515625" style="82" customWidth="1"/>
    <col min="15876" max="15876" width="17.42578125" style="82" customWidth="1"/>
    <col min="15877" max="15877" width="16.140625" style="82" customWidth="1"/>
    <col min="15878" max="15878" width="16" style="82" customWidth="1"/>
    <col min="15879" max="15879" width="14.85546875" style="82" customWidth="1"/>
    <col min="15880" max="15880" width="17.140625" style="82" customWidth="1"/>
    <col min="15881" max="15881" width="15" style="82" customWidth="1"/>
    <col min="15882" max="15882" width="12.42578125" style="82" customWidth="1"/>
    <col min="15883" max="15883" width="12" style="82" customWidth="1"/>
    <col min="15884" max="15884" width="11.85546875" style="82" customWidth="1"/>
    <col min="15885" max="16128" width="9.140625" style="82"/>
    <col min="16129" max="16129" width="8.28515625" style="82" customWidth="1"/>
    <col min="16130" max="16130" width="15.5703125" style="82" customWidth="1"/>
    <col min="16131" max="16131" width="15.28515625" style="82" customWidth="1"/>
    <col min="16132" max="16132" width="17.42578125" style="82" customWidth="1"/>
    <col min="16133" max="16133" width="16.140625" style="82" customWidth="1"/>
    <col min="16134" max="16134" width="16" style="82" customWidth="1"/>
    <col min="16135" max="16135" width="14.85546875" style="82" customWidth="1"/>
    <col min="16136" max="16136" width="17.140625" style="82" customWidth="1"/>
    <col min="16137" max="16137" width="15" style="82" customWidth="1"/>
    <col min="16138" max="16138" width="12.42578125" style="82" customWidth="1"/>
    <col min="16139" max="16139" width="12" style="82" customWidth="1"/>
    <col min="16140" max="16140" width="11.85546875" style="82" customWidth="1"/>
    <col min="16141" max="16384" width="9.140625" style="82"/>
  </cols>
  <sheetData>
    <row r="1" spans="1:12" ht="18" x14ac:dyDescent="0.3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357" t="s">
        <v>879</v>
      </c>
    </row>
    <row r="2" spans="1:12" ht="21" x14ac:dyDescent="0.35">
      <c r="A2" s="925" t="s">
        <v>745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</row>
    <row r="3" spans="1:12" ht="15" x14ac:dyDescent="0.3">
      <c r="A3" s="358"/>
      <c r="B3" s="358"/>
    </row>
    <row r="4" spans="1:12" ht="18" customHeight="1" x14ac:dyDescent="0.35">
      <c r="A4" s="926" t="s">
        <v>878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</row>
    <row r="5" spans="1:12" ht="15" x14ac:dyDescent="0.3">
      <c r="A5" s="359" t="s">
        <v>259</v>
      </c>
      <c r="B5" s="359"/>
    </row>
    <row r="6" spans="1:12" ht="15" x14ac:dyDescent="0.3">
      <c r="A6" s="359"/>
      <c r="B6" s="359"/>
    </row>
    <row r="7" spans="1:12" ht="15" x14ac:dyDescent="0.3">
      <c r="A7" s="923" t="s">
        <v>880</v>
      </c>
      <c r="B7" s="923"/>
      <c r="C7" s="923"/>
      <c r="D7" s="90"/>
      <c r="K7" s="927" t="s">
        <v>886</v>
      </c>
      <c r="L7" s="927"/>
    </row>
    <row r="8" spans="1:12" ht="15" x14ac:dyDescent="0.3">
      <c r="A8" s="923" t="s">
        <v>887</v>
      </c>
      <c r="B8" s="923"/>
      <c r="C8" s="923"/>
      <c r="D8" s="90"/>
      <c r="K8" s="360"/>
      <c r="L8" s="360"/>
    </row>
    <row r="9" spans="1:12" ht="15" x14ac:dyDescent="0.3">
      <c r="A9" s="359"/>
      <c r="B9" s="359"/>
      <c r="J9" s="919" t="s">
        <v>1085</v>
      </c>
      <c r="K9" s="919"/>
      <c r="L9" s="919"/>
    </row>
    <row r="10" spans="1:12" ht="49.5" customHeight="1" x14ac:dyDescent="0.2">
      <c r="A10" s="920" t="s">
        <v>2</v>
      </c>
      <c r="B10" s="921" t="s">
        <v>78</v>
      </c>
      <c r="C10" s="922" t="s">
        <v>861</v>
      </c>
      <c r="D10" s="922"/>
      <c r="E10" s="922"/>
      <c r="F10" s="922"/>
      <c r="G10" s="922" t="s">
        <v>862</v>
      </c>
      <c r="H10" s="922"/>
      <c r="I10" s="922"/>
      <c r="J10" s="922"/>
      <c r="K10" s="922" t="s">
        <v>866</v>
      </c>
      <c r="L10" s="922" t="s">
        <v>863</v>
      </c>
    </row>
    <row r="11" spans="1:12" s="357" customFormat="1" ht="76.5" customHeight="1" x14ac:dyDescent="0.25">
      <c r="A11" s="920"/>
      <c r="B11" s="921"/>
      <c r="C11" s="361" t="s">
        <v>867</v>
      </c>
      <c r="D11" s="362" t="s">
        <v>864</v>
      </c>
      <c r="E11" s="362" t="s">
        <v>865</v>
      </c>
      <c r="F11" s="361" t="s">
        <v>868</v>
      </c>
      <c r="G11" s="361" t="s">
        <v>867</v>
      </c>
      <c r="H11" s="362" t="s">
        <v>864</v>
      </c>
      <c r="I11" s="362" t="s">
        <v>865</v>
      </c>
      <c r="J11" s="361" t="s">
        <v>868</v>
      </c>
      <c r="K11" s="922"/>
      <c r="L11" s="922"/>
    </row>
    <row r="12" spans="1:12" s="357" customFormat="1" ht="15" x14ac:dyDescent="0.25">
      <c r="A12" s="363">
        <v>1</v>
      </c>
      <c r="B12" s="364">
        <v>2</v>
      </c>
      <c r="C12" s="365">
        <v>3</v>
      </c>
      <c r="D12" s="364">
        <v>4</v>
      </c>
      <c r="E12" s="364">
        <v>5</v>
      </c>
      <c r="F12" s="365">
        <v>6</v>
      </c>
      <c r="G12" s="364">
        <v>7</v>
      </c>
      <c r="H12" s="364">
        <v>8</v>
      </c>
      <c r="I12" s="365">
        <v>9</v>
      </c>
      <c r="J12" s="364">
        <v>10</v>
      </c>
      <c r="K12" s="364">
        <v>11</v>
      </c>
      <c r="L12" s="365">
        <v>12</v>
      </c>
    </row>
    <row r="13" spans="1:12" x14ac:dyDescent="0.2">
      <c r="A13" s="89">
        <v>1</v>
      </c>
      <c r="B13" s="366" t="s">
        <v>869</v>
      </c>
      <c r="C13" s="366">
        <v>75831000</v>
      </c>
      <c r="D13" s="366">
        <v>75831000</v>
      </c>
      <c r="E13" s="366">
        <v>0</v>
      </c>
      <c r="F13" s="366">
        <v>75831000</v>
      </c>
      <c r="G13" s="366">
        <v>455647000</v>
      </c>
      <c r="H13" s="366">
        <v>455647000</v>
      </c>
      <c r="I13" s="366">
        <v>0</v>
      </c>
      <c r="J13" s="366">
        <v>455647000</v>
      </c>
      <c r="K13" s="366">
        <f>J13+F13</f>
        <v>531478000</v>
      </c>
      <c r="L13" s="366"/>
    </row>
    <row r="14" spans="1:12" x14ac:dyDescent="0.2">
      <c r="A14" s="89">
        <v>2</v>
      </c>
      <c r="B14" s="90" t="s">
        <v>870</v>
      </c>
      <c r="C14" s="366">
        <v>19268000</v>
      </c>
      <c r="D14" s="366">
        <v>19268000</v>
      </c>
      <c r="E14" s="366">
        <v>0</v>
      </c>
      <c r="F14" s="366">
        <v>19268000</v>
      </c>
      <c r="G14" s="366">
        <v>283747000</v>
      </c>
      <c r="H14" s="366">
        <v>283747000</v>
      </c>
      <c r="I14" s="366">
        <v>0</v>
      </c>
      <c r="J14" s="366">
        <v>283747000</v>
      </c>
      <c r="K14" s="366">
        <f t="shared" ref="K14:K24" si="0">J14+F14</f>
        <v>303015000</v>
      </c>
      <c r="L14" s="90"/>
    </row>
    <row r="15" spans="1:12" x14ac:dyDescent="0.2">
      <c r="A15" s="89">
        <v>3</v>
      </c>
      <c r="B15" s="90" t="s">
        <v>871</v>
      </c>
      <c r="C15" s="366">
        <v>75831000</v>
      </c>
      <c r="D15" s="366">
        <v>75831000</v>
      </c>
      <c r="E15" s="366">
        <v>0</v>
      </c>
      <c r="F15" s="366">
        <v>75831000</v>
      </c>
      <c r="G15" s="366">
        <v>455647000</v>
      </c>
      <c r="H15" s="366">
        <v>455647000</v>
      </c>
      <c r="I15" s="366">
        <v>0</v>
      </c>
      <c r="J15" s="366">
        <v>455647000</v>
      </c>
      <c r="K15" s="366">
        <f t="shared" si="0"/>
        <v>531478000</v>
      </c>
      <c r="L15" s="90"/>
    </row>
    <row r="16" spans="1:12" x14ac:dyDescent="0.2">
      <c r="A16" s="89">
        <v>4</v>
      </c>
      <c r="B16" s="90" t="s">
        <v>872</v>
      </c>
      <c r="C16" s="366">
        <v>75831000</v>
      </c>
      <c r="D16" s="366">
        <v>75831000</v>
      </c>
      <c r="E16" s="366">
        <v>0</v>
      </c>
      <c r="F16" s="366">
        <v>75831000</v>
      </c>
      <c r="G16" s="366">
        <v>455647000</v>
      </c>
      <c r="H16" s="366">
        <v>455647000</v>
      </c>
      <c r="I16" s="366">
        <v>0</v>
      </c>
      <c r="J16" s="366">
        <v>455647000</v>
      </c>
      <c r="K16" s="366">
        <f t="shared" si="0"/>
        <v>531478000</v>
      </c>
      <c r="L16" s="90"/>
    </row>
    <row r="17" spans="1:12" x14ac:dyDescent="0.2">
      <c r="A17" s="89">
        <v>5</v>
      </c>
      <c r="B17" s="90" t="s">
        <v>873</v>
      </c>
      <c r="C17" s="366">
        <v>83130000</v>
      </c>
      <c r="D17" s="366">
        <v>83130000</v>
      </c>
      <c r="E17" s="366">
        <v>0</v>
      </c>
      <c r="F17" s="366">
        <v>83130000</v>
      </c>
      <c r="G17" s="366">
        <v>321447000</v>
      </c>
      <c r="H17" s="366">
        <v>321447000</v>
      </c>
      <c r="I17" s="366">
        <v>0</v>
      </c>
      <c r="J17" s="366">
        <v>321447000</v>
      </c>
      <c r="K17" s="366">
        <f t="shared" si="0"/>
        <v>404577000</v>
      </c>
      <c r="L17" s="90"/>
    </row>
    <row r="18" spans="1:12" x14ac:dyDescent="0.2">
      <c r="A18" s="89">
        <v>6</v>
      </c>
      <c r="B18" s="90" t="s">
        <v>874</v>
      </c>
      <c r="C18" s="366">
        <v>83130000</v>
      </c>
      <c r="D18" s="366">
        <v>83130000</v>
      </c>
      <c r="E18" s="366">
        <v>0</v>
      </c>
      <c r="F18" s="366">
        <v>83130000</v>
      </c>
      <c r="G18" s="366">
        <v>321447000</v>
      </c>
      <c r="H18" s="366">
        <v>321447000</v>
      </c>
      <c r="I18" s="366">
        <v>0</v>
      </c>
      <c r="J18" s="366">
        <v>321447000</v>
      </c>
      <c r="K18" s="366">
        <f t="shared" si="0"/>
        <v>404577000</v>
      </c>
      <c r="L18" s="90"/>
    </row>
    <row r="19" spans="1:12" x14ac:dyDescent="0.2">
      <c r="A19" s="89">
        <v>7</v>
      </c>
      <c r="B19" s="90" t="s">
        <v>875</v>
      </c>
      <c r="C19" s="366">
        <v>83130000</v>
      </c>
      <c r="D19" s="366">
        <v>83130000</v>
      </c>
      <c r="E19" s="366">
        <v>0</v>
      </c>
      <c r="F19" s="366">
        <v>83130000</v>
      </c>
      <c r="G19" s="366">
        <v>321447000</v>
      </c>
      <c r="H19" s="366">
        <v>321447000</v>
      </c>
      <c r="I19" s="366">
        <v>0</v>
      </c>
      <c r="J19" s="366">
        <v>321447000</v>
      </c>
      <c r="K19" s="366">
        <f t="shared" si="0"/>
        <v>404577000</v>
      </c>
      <c r="L19" s="90"/>
    </row>
    <row r="20" spans="1:12" x14ac:dyDescent="0.2">
      <c r="A20" s="89">
        <v>8</v>
      </c>
      <c r="B20" s="90" t="s">
        <v>876</v>
      </c>
      <c r="C20" s="366">
        <v>77063400</v>
      </c>
      <c r="D20" s="366">
        <v>77063400</v>
      </c>
      <c r="E20" s="366">
        <v>0</v>
      </c>
      <c r="F20" s="366">
        <v>77063400</v>
      </c>
      <c r="G20" s="366">
        <v>506154200</v>
      </c>
      <c r="H20" s="366">
        <v>506154200</v>
      </c>
      <c r="I20" s="366">
        <v>0</v>
      </c>
      <c r="J20" s="366">
        <v>506154200</v>
      </c>
      <c r="K20" s="366">
        <f t="shared" si="0"/>
        <v>583217600</v>
      </c>
      <c r="L20" s="90"/>
    </row>
    <row r="21" spans="1:12" x14ac:dyDescent="0.2">
      <c r="A21" s="89">
        <v>9</v>
      </c>
      <c r="B21" s="90" t="s">
        <v>877</v>
      </c>
      <c r="C21" s="366">
        <v>77063400</v>
      </c>
      <c r="D21" s="366">
        <v>77063400</v>
      </c>
      <c r="E21" s="366">
        <v>0</v>
      </c>
      <c r="F21" s="366">
        <v>77063400</v>
      </c>
      <c r="G21" s="366">
        <v>506154200</v>
      </c>
      <c r="H21" s="366">
        <v>506154200</v>
      </c>
      <c r="I21" s="366">
        <v>0</v>
      </c>
      <c r="J21" s="366">
        <v>506154200</v>
      </c>
      <c r="K21" s="366">
        <f t="shared" si="0"/>
        <v>583217600</v>
      </c>
      <c r="L21" s="90"/>
    </row>
    <row r="22" spans="1:12" x14ac:dyDescent="0.2">
      <c r="A22" s="89">
        <v>10</v>
      </c>
      <c r="B22" s="90" t="s">
        <v>1080</v>
      </c>
      <c r="C22" s="366">
        <v>78593000</v>
      </c>
      <c r="D22" s="366">
        <v>78593000</v>
      </c>
      <c r="E22" s="366"/>
      <c r="F22" s="366">
        <v>78593000</v>
      </c>
      <c r="G22" s="366">
        <v>507683800</v>
      </c>
      <c r="H22" s="366">
        <v>507683800</v>
      </c>
      <c r="I22" s="366"/>
      <c r="J22" s="366">
        <v>507683800</v>
      </c>
      <c r="K22" s="366">
        <f t="shared" si="0"/>
        <v>586276800</v>
      </c>
      <c r="L22" s="90"/>
    </row>
    <row r="23" spans="1:12" x14ac:dyDescent="0.2">
      <c r="A23" s="89">
        <v>11</v>
      </c>
      <c r="B23" s="90" t="s">
        <v>1081</v>
      </c>
      <c r="C23" s="366">
        <v>75533800</v>
      </c>
      <c r="D23" s="366">
        <v>75533800</v>
      </c>
      <c r="E23" s="366"/>
      <c r="F23" s="366">
        <v>75533800</v>
      </c>
      <c r="G23" s="366">
        <v>504624600</v>
      </c>
      <c r="H23" s="366">
        <v>504624600</v>
      </c>
      <c r="I23" s="366"/>
      <c r="J23" s="366">
        <v>504624600</v>
      </c>
      <c r="K23" s="366">
        <f t="shared" si="0"/>
        <v>580158400</v>
      </c>
      <c r="L23" s="90"/>
    </row>
    <row r="24" spans="1:12" x14ac:dyDescent="0.2">
      <c r="A24" s="89">
        <v>12</v>
      </c>
      <c r="B24" s="90" t="s">
        <v>1082</v>
      </c>
      <c r="C24" s="366">
        <v>90560400</v>
      </c>
      <c r="D24" s="366">
        <v>90560400</v>
      </c>
      <c r="E24" s="366"/>
      <c r="F24" s="366">
        <v>90560400</v>
      </c>
      <c r="G24" s="366">
        <v>597155200</v>
      </c>
      <c r="H24" s="366">
        <v>597155200</v>
      </c>
      <c r="I24" s="366"/>
      <c r="J24" s="366">
        <v>597155200</v>
      </c>
      <c r="K24" s="366">
        <f t="shared" si="0"/>
        <v>687715600</v>
      </c>
      <c r="L24" s="90"/>
    </row>
    <row r="25" spans="1:12" x14ac:dyDescent="0.2">
      <c r="A25" s="86" t="s">
        <v>19</v>
      </c>
      <c r="B25" s="90"/>
      <c r="C25" s="366">
        <f>SUM(C13:C24)</f>
        <v>894965000</v>
      </c>
      <c r="D25" s="366">
        <f t="shared" ref="D25:L25" si="1">SUM(D13:D24)</f>
        <v>894965000</v>
      </c>
      <c r="E25" s="366">
        <f t="shared" si="1"/>
        <v>0</v>
      </c>
      <c r="F25" s="366">
        <f t="shared" si="1"/>
        <v>894965000</v>
      </c>
      <c r="G25" s="366">
        <f t="shared" si="1"/>
        <v>5236801000</v>
      </c>
      <c r="H25" s="366">
        <f t="shared" si="1"/>
        <v>5236801000</v>
      </c>
      <c r="I25" s="366">
        <f t="shared" si="1"/>
        <v>0</v>
      </c>
      <c r="J25" s="366">
        <f t="shared" si="1"/>
        <v>5236801000</v>
      </c>
      <c r="K25" s="366">
        <f t="shared" si="1"/>
        <v>6131766000</v>
      </c>
      <c r="L25" s="366">
        <f t="shared" si="1"/>
        <v>0</v>
      </c>
    </row>
    <row r="27" spans="1:12" ht="15" customHeight="1" x14ac:dyDescent="0.25">
      <c r="A27" s="367" t="s">
        <v>881</v>
      </c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2" ht="15" customHeight="1" x14ac:dyDescent="0.2">
      <c r="A28" s="916" t="s">
        <v>888</v>
      </c>
      <c r="B28" s="916"/>
      <c r="C28" s="916"/>
      <c r="D28" s="916"/>
      <c r="E28" s="916"/>
      <c r="F28" s="916"/>
      <c r="G28" s="916"/>
      <c r="H28" s="916"/>
      <c r="I28" s="916"/>
      <c r="J28" s="916"/>
    </row>
    <row r="29" spans="1:12" ht="15" customHeight="1" x14ac:dyDescent="0.2">
      <c r="A29" s="916" t="s">
        <v>889</v>
      </c>
      <c r="B29" s="916"/>
      <c r="C29" s="916"/>
      <c r="D29" s="916"/>
      <c r="E29" s="368"/>
      <c r="F29" s="368"/>
      <c r="G29" s="368"/>
      <c r="H29" s="368"/>
      <c r="I29" s="368"/>
      <c r="J29" s="368"/>
    </row>
    <row r="30" spans="1:12" ht="15" customHeight="1" x14ac:dyDescent="0.2">
      <c r="A30" s="916" t="s">
        <v>890</v>
      </c>
      <c r="B30" s="916"/>
      <c r="C30" s="916"/>
      <c r="D30" s="916"/>
      <c r="E30" s="916"/>
      <c r="F30" s="916"/>
      <c r="G30" s="916"/>
      <c r="H30" s="916"/>
      <c r="I30" s="916"/>
      <c r="J30" s="916"/>
    </row>
    <row r="31" spans="1:12" ht="13.5" customHeight="1" x14ac:dyDescent="0.2">
      <c r="A31" s="917"/>
      <c r="B31" s="918"/>
      <c r="C31" s="918"/>
      <c r="D31" s="918"/>
      <c r="E31" s="918"/>
      <c r="F31" s="918"/>
      <c r="G31" s="918"/>
      <c r="H31" s="918"/>
      <c r="I31" s="916"/>
      <c r="J31" s="916"/>
    </row>
    <row r="32" spans="1:12" ht="15" customHeight="1" x14ac:dyDescent="0.2">
      <c r="A32" s="369"/>
      <c r="B32" s="370"/>
      <c r="C32" s="370"/>
      <c r="D32" s="370"/>
      <c r="E32" s="370"/>
      <c r="F32" s="370"/>
      <c r="G32" s="370"/>
      <c r="H32" s="370"/>
      <c r="I32" s="369"/>
      <c r="J32" s="369"/>
    </row>
    <row r="33" spans="1:11" ht="15" customHeight="1" x14ac:dyDescent="0.2">
      <c r="A33" s="369"/>
      <c r="B33" s="370"/>
      <c r="C33" s="370"/>
      <c r="D33" s="370"/>
      <c r="E33" s="370"/>
      <c r="F33" s="370"/>
      <c r="G33" s="370"/>
      <c r="H33" s="370"/>
      <c r="I33" s="369"/>
      <c r="J33" s="369"/>
    </row>
    <row r="34" spans="1:11" ht="15" customHeight="1" x14ac:dyDescent="0.2">
      <c r="A34" s="369"/>
      <c r="B34" s="370"/>
      <c r="C34" s="370"/>
      <c r="D34" s="370"/>
      <c r="E34" s="370"/>
      <c r="F34" s="370"/>
      <c r="G34" s="370"/>
      <c r="H34" s="370"/>
      <c r="I34" s="369"/>
      <c r="J34" s="369"/>
    </row>
    <row r="35" spans="1:11" ht="15" customHeight="1" x14ac:dyDescent="0.2">
      <c r="A35" s="371"/>
      <c r="B35" s="371"/>
      <c r="C35" s="371"/>
      <c r="D35" s="371"/>
      <c r="E35" s="371"/>
      <c r="I35" s="913" t="s">
        <v>14</v>
      </c>
      <c r="J35" s="913"/>
      <c r="K35" s="913"/>
    </row>
    <row r="36" spans="1:11" ht="15" customHeight="1" x14ac:dyDescent="0.2">
      <c r="A36" s="371"/>
      <c r="B36" s="371"/>
      <c r="C36" s="371"/>
      <c r="D36" s="371"/>
      <c r="E36" s="371"/>
      <c r="I36" s="914" t="s">
        <v>90</v>
      </c>
      <c r="J36" s="914"/>
      <c r="K36" s="914"/>
    </row>
    <row r="37" spans="1:11" x14ac:dyDescent="0.2">
      <c r="A37" s="371" t="s">
        <v>12</v>
      </c>
      <c r="C37" s="371"/>
      <c r="D37" s="371"/>
      <c r="E37" s="371"/>
      <c r="I37" s="915" t="s">
        <v>87</v>
      </c>
      <c r="J37" s="915"/>
      <c r="K37" s="372"/>
    </row>
    <row r="38" spans="1:11" x14ac:dyDescent="0.2">
      <c r="A38" s="371"/>
      <c r="B38" s="371"/>
      <c r="C38" s="371"/>
      <c r="D38" s="371"/>
      <c r="E38" s="371"/>
      <c r="F38" s="371"/>
      <c r="G38" s="371"/>
      <c r="H38" s="371"/>
      <c r="I38" s="371"/>
      <c r="J38" s="371"/>
      <c r="K38" s="371"/>
    </row>
  </sheetData>
  <mergeCells count="23">
    <mergeCell ref="A8:C8"/>
    <mergeCell ref="A1:K1"/>
    <mergeCell ref="A2:L2"/>
    <mergeCell ref="A4:L4"/>
    <mergeCell ref="A7:C7"/>
    <mergeCell ref="K7:L7"/>
    <mergeCell ref="J9:L9"/>
    <mergeCell ref="A10:A11"/>
    <mergeCell ref="B10:B11"/>
    <mergeCell ref="C10:F10"/>
    <mergeCell ref="G10:J10"/>
    <mergeCell ref="K10:K11"/>
    <mergeCell ref="L10:L11"/>
    <mergeCell ref="I35:K35"/>
    <mergeCell ref="I36:K36"/>
    <mergeCell ref="I37:J37"/>
    <mergeCell ref="A28:J28"/>
    <mergeCell ref="A29:D29"/>
    <mergeCell ref="A30:D30"/>
    <mergeCell ref="E30:H30"/>
    <mergeCell ref="I30:J30"/>
    <mergeCell ref="A31:H31"/>
    <mergeCell ref="I31:J31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B050"/>
    <pageSetUpPr fitToPage="1"/>
  </sheetPr>
  <dimension ref="A1:S50"/>
  <sheetViews>
    <sheetView topLeftCell="A28" zoomScale="85" zoomScaleNormal="85" zoomScaleSheetLayoutView="100" workbookViewId="0">
      <selection activeCell="H49" sqref="H49"/>
    </sheetView>
  </sheetViews>
  <sheetFormatPr defaultColWidth="8.85546875" defaultRowHeight="14.25" x14ac:dyDescent="0.2"/>
  <cols>
    <col min="1" max="1" width="8.140625" style="413" customWidth="1"/>
    <col min="2" max="2" width="26.140625" style="67" customWidth="1"/>
    <col min="3" max="3" width="12.140625" style="67" customWidth="1"/>
    <col min="4" max="4" width="11.7109375" style="67" customWidth="1"/>
    <col min="5" max="5" width="11.28515625" style="67" customWidth="1"/>
    <col min="6" max="6" width="17.140625" style="67" customWidth="1"/>
    <col min="7" max="7" width="15.140625" style="67" customWidth="1"/>
    <col min="8" max="8" width="14.42578125" style="67" customWidth="1"/>
    <col min="9" max="9" width="14.85546875" style="67" customWidth="1"/>
    <col min="10" max="10" width="18.42578125" style="67" customWidth="1"/>
    <col min="11" max="11" width="17.28515625" style="67" customWidth="1"/>
    <col min="12" max="12" width="16.28515625" style="67" customWidth="1"/>
    <col min="13" max="16384" width="8.85546875" style="67"/>
  </cols>
  <sheetData>
    <row r="1" spans="1:15" ht="15" x14ac:dyDescent="0.2">
      <c r="B1" s="15"/>
      <c r="C1" s="15"/>
      <c r="D1" s="15"/>
      <c r="E1" s="15"/>
      <c r="F1" s="1"/>
      <c r="G1" s="1"/>
      <c r="H1" s="15"/>
      <c r="J1" s="39"/>
      <c r="K1" s="988" t="s">
        <v>541</v>
      </c>
      <c r="L1" s="988"/>
    </row>
    <row r="2" spans="1:15" ht="15.75" x14ac:dyDescent="0.25">
      <c r="B2" s="861" t="s">
        <v>0</v>
      </c>
      <c r="C2" s="861"/>
      <c r="D2" s="861"/>
      <c r="E2" s="861"/>
      <c r="F2" s="861"/>
      <c r="G2" s="861"/>
      <c r="H2" s="861"/>
      <c r="I2" s="861"/>
      <c r="J2" s="861"/>
    </row>
    <row r="3" spans="1:15" ht="20.25" x14ac:dyDescent="0.3">
      <c r="B3" s="932" t="s">
        <v>745</v>
      </c>
      <c r="C3" s="932"/>
      <c r="D3" s="932"/>
      <c r="E3" s="932"/>
      <c r="F3" s="932"/>
      <c r="G3" s="932"/>
      <c r="H3" s="932"/>
      <c r="I3" s="932"/>
      <c r="J3" s="932"/>
    </row>
    <row r="4" spans="1:15" ht="20.25" x14ac:dyDescent="0.3">
      <c r="B4" s="119"/>
      <c r="C4" s="119"/>
      <c r="D4" s="119"/>
      <c r="E4" s="119"/>
      <c r="F4" s="119"/>
      <c r="G4" s="119"/>
      <c r="H4" s="119"/>
      <c r="I4" s="119"/>
      <c r="J4" s="119"/>
    </row>
    <row r="5" spans="1:15" ht="15.75" x14ac:dyDescent="0.25">
      <c r="B5" s="1235" t="s">
        <v>762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1:15" x14ac:dyDescent="0.2">
      <c r="A6" s="863" t="s">
        <v>984</v>
      </c>
      <c r="B6" s="863"/>
      <c r="C6" s="31"/>
    </row>
    <row r="7" spans="1:15" ht="15" x14ac:dyDescent="0.25">
      <c r="A7" s="1243" t="s">
        <v>113</v>
      </c>
      <c r="B7" s="1205" t="s">
        <v>3</v>
      </c>
      <c r="C7" s="1246" t="s">
        <v>27</v>
      </c>
      <c r="D7" s="1246"/>
      <c r="E7" s="1246"/>
      <c r="F7" s="1246"/>
      <c r="G7" s="1232" t="s">
        <v>28</v>
      </c>
      <c r="H7" s="1233"/>
      <c r="I7" s="1233"/>
      <c r="J7" s="1234"/>
      <c r="K7" s="1205" t="s">
        <v>387</v>
      </c>
      <c r="L7" s="1191" t="s">
        <v>670</v>
      </c>
    </row>
    <row r="8" spans="1:15" x14ac:dyDescent="0.2">
      <c r="A8" s="1244"/>
      <c r="B8" s="1236"/>
      <c r="C8" s="1191" t="s">
        <v>246</v>
      </c>
      <c r="D8" s="1205" t="s">
        <v>439</v>
      </c>
      <c r="E8" s="1237" t="s">
        <v>101</v>
      </c>
      <c r="F8" s="1207"/>
      <c r="G8" s="1206" t="s">
        <v>246</v>
      </c>
      <c r="H8" s="1191" t="s">
        <v>439</v>
      </c>
      <c r="I8" s="1238" t="s">
        <v>101</v>
      </c>
      <c r="J8" s="1239"/>
      <c r="K8" s="1236"/>
      <c r="L8" s="1191"/>
    </row>
    <row r="9" spans="1:15" ht="51" x14ac:dyDescent="0.2">
      <c r="A9" s="1245"/>
      <c r="B9" s="1206"/>
      <c r="C9" s="1191"/>
      <c r="D9" s="1206"/>
      <c r="E9" s="341" t="s">
        <v>883</v>
      </c>
      <c r="F9" s="80" t="s">
        <v>440</v>
      </c>
      <c r="G9" s="1191"/>
      <c r="H9" s="1191"/>
      <c r="I9" s="341" t="s">
        <v>883</v>
      </c>
      <c r="J9" s="80" t="s">
        <v>440</v>
      </c>
      <c r="K9" s="1206"/>
      <c r="L9" s="1191"/>
      <c r="M9" s="105"/>
      <c r="N9" s="105"/>
      <c r="O9" s="105"/>
    </row>
    <row r="10" spans="1:15" x14ac:dyDescent="0.2">
      <c r="A10" s="149">
        <v>1</v>
      </c>
      <c r="B10" s="148">
        <v>2</v>
      </c>
      <c r="C10" s="149">
        <v>3</v>
      </c>
      <c r="D10" s="148">
        <v>4</v>
      </c>
      <c r="E10" s="149">
        <v>5</v>
      </c>
      <c r="F10" s="148">
        <v>6</v>
      </c>
      <c r="G10" s="149">
        <v>7</v>
      </c>
      <c r="H10" s="148">
        <v>8</v>
      </c>
      <c r="I10" s="149">
        <v>9</v>
      </c>
      <c r="J10" s="148">
        <v>10</v>
      </c>
      <c r="K10" s="149" t="s">
        <v>548</v>
      </c>
      <c r="L10" s="148">
        <v>12</v>
      </c>
      <c r="M10" s="105"/>
      <c r="N10" s="105"/>
      <c r="O10" s="105"/>
    </row>
    <row r="11" spans="1:15" s="105" customFormat="1" ht="15" x14ac:dyDescent="0.25">
      <c r="A11" s="670">
        <v>1</v>
      </c>
      <c r="B11" s="671" t="s">
        <v>950</v>
      </c>
      <c r="C11" s="672">
        <v>307340</v>
      </c>
      <c r="D11" s="672">
        <v>3699</v>
      </c>
      <c r="E11" s="672">
        <v>3699</v>
      </c>
      <c r="F11" s="673">
        <f>E11-D11</f>
        <v>0</v>
      </c>
      <c r="G11" s="674">
        <v>0</v>
      </c>
      <c r="H11" s="675">
        <v>0</v>
      </c>
      <c r="I11" s="675">
        <v>0</v>
      </c>
      <c r="J11" s="675">
        <v>0</v>
      </c>
      <c r="K11" s="675">
        <f>E11</f>
        <v>3699</v>
      </c>
      <c r="L11" s="104"/>
    </row>
    <row r="12" spans="1:15" ht="15" x14ac:dyDescent="0.25">
      <c r="A12" s="676">
        <v>2</v>
      </c>
      <c r="B12" s="677" t="s">
        <v>951</v>
      </c>
      <c r="C12" s="672">
        <v>126902</v>
      </c>
      <c r="D12" s="678">
        <v>2377</v>
      </c>
      <c r="E12" s="678">
        <v>2377</v>
      </c>
      <c r="F12" s="679">
        <f t="shared" ref="F12:F43" si="0">E12-D12</f>
        <v>0</v>
      </c>
      <c r="G12" s="680">
        <v>0</v>
      </c>
      <c r="H12" s="681">
        <v>0</v>
      </c>
      <c r="I12" s="681">
        <v>0</v>
      </c>
      <c r="J12" s="681">
        <v>0</v>
      </c>
      <c r="K12" s="681">
        <f t="shared" ref="K12:K43" si="1">E12</f>
        <v>2377</v>
      </c>
      <c r="L12" s="430"/>
      <c r="M12" s="105"/>
      <c r="N12" s="105"/>
      <c r="O12" s="105"/>
    </row>
    <row r="13" spans="1:15" ht="15" x14ac:dyDescent="0.25">
      <c r="A13" s="670">
        <v>3</v>
      </c>
      <c r="B13" s="671" t="s">
        <v>952</v>
      </c>
      <c r="C13" s="672">
        <v>195337</v>
      </c>
      <c r="D13" s="672">
        <v>3445</v>
      </c>
      <c r="E13" s="672">
        <v>3445</v>
      </c>
      <c r="F13" s="673">
        <f t="shared" si="0"/>
        <v>0</v>
      </c>
      <c r="G13" s="674">
        <v>0</v>
      </c>
      <c r="H13" s="675">
        <v>0</v>
      </c>
      <c r="I13" s="675">
        <v>0</v>
      </c>
      <c r="J13" s="675">
        <v>0</v>
      </c>
      <c r="K13" s="675">
        <f t="shared" si="1"/>
        <v>3445</v>
      </c>
      <c r="L13" s="104"/>
      <c r="M13" s="105"/>
      <c r="N13" s="105"/>
      <c r="O13" s="105"/>
    </row>
    <row r="14" spans="1:15" ht="15" x14ac:dyDescent="0.25">
      <c r="A14" s="670">
        <v>4</v>
      </c>
      <c r="B14" s="671" t="s">
        <v>953</v>
      </c>
      <c r="C14" s="672">
        <v>120321</v>
      </c>
      <c r="D14" s="672">
        <v>3556</v>
      </c>
      <c r="E14" s="672">
        <v>3556</v>
      </c>
      <c r="F14" s="673">
        <f t="shared" si="0"/>
        <v>0</v>
      </c>
      <c r="G14" s="674">
        <v>0</v>
      </c>
      <c r="H14" s="675">
        <v>0</v>
      </c>
      <c r="I14" s="675">
        <v>0</v>
      </c>
      <c r="J14" s="675">
        <v>0</v>
      </c>
      <c r="K14" s="675">
        <f t="shared" si="1"/>
        <v>3556</v>
      </c>
      <c r="L14" s="104"/>
    </row>
    <row r="15" spans="1:15" ht="15" x14ac:dyDescent="0.25">
      <c r="A15" s="670">
        <v>5</v>
      </c>
      <c r="B15" s="671" t="s">
        <v>954</v>
      </c>
      <c r="C15" s="672">
        <v>454826</v>
      </c>
      <c r="D15" s="672">
        <v>7608</v>
      </c>
      <c r="E15" s="672">
        <v>7608</v>
      </c>
      <c r="F15" s="673">
        <f t="shared" si="0"/>
        <v>0</v>
      </c>
      <c r="G15" s="674">
        <v>0</v>
      </c>
      <c r="H15" s="675">
        <v>0</v>
      </c>
      <c r="I15" s="675">
        <v>0</v>
      </c>
      <c r="J15" s="675">
        <v>0</v>
      </c>
      <c r="K15" s="675">
        <f t="shared" si="1"/>
        <v>7608</v>
      </c>
      <c r="L15" s="104"/>
      <c r="N15" s="67" t="s">
        <v>11</v>
      </c>
    </row>
    <row r="16" spans="1:15" ht="15" x14ac:dyDescent="0.25">
      <c r="A16" s="670">
        <v>6</v>
      </c>
      <c r="B16" s="671" t="s">
        <v>955</v>
      </c>
      <c r="C16" s="672">
        <v>110930</v>
      </c>
      <c r="D16" s="672">
        <v>2923</v>
      </c>
      <c r="E16" s="672">
        <v>2923</v>
      </c>
      <c r="F16" s="673">
        <f t="shared" si="0"/>
        <v>0</v>
      </c>
      <c r="G16" s="674">
        <v>0</v>
      </c>
      <c r="H16" s="675">
        <v>0</v>
      </c>
      <c r="I16" s="675">
        <v>0</v>
      </c>
      <c r="J16" s="675">
        <v>0</v>
      </c>
      <c r="K16" s="675">
        <f t="shared" si="1"/>
        <v>2923</v>
      </c>
      <c r="L16" s="104"/>
    </row>
    <row r="17" spans="1:12" ht="15" x14ac:dyDescent="0.25">
      <c r="A17" s="670">
        <v>7</v>
      </c>
      <c r="B17" s="671" t="s">
        <v>956</v>
      </c>
      <c r="C17" s="672">
        <v>230755</v>
      </c>
      <c r="D17" s="672">
        <v>3051</v>
      </c>
      <c r="E17" s="672">
        <v>3051</v>
      </c>
      <c r="F17" s="673">
        <f t="shared" si="0"/>
        <v>0</v>
      </c>
      <c r="G17" s="674">
        <v>0</v>
      </c>
      <c r="H17" s="675">
        <v>0</v>
      </c>
      <c r="I17" s="675">
        <v>0</v>
      </c>
      <c r="J17" s="675">
        <v>0</v>
      </c>
      <c r="K17" s="675">
        <f t="shared" si="1"/>
        <v>3051</v>
      </c>
      <c r="L17" s="104"/>
    </row>
    <row r="18" spans="1:12" ht="15" x14ac:dyDescent="0.25">
      <c r="A18" s="670">
        <v>8</v>
      </c>
      <c r="B18" s="671" t="s">
        <v>957</v>
      </c>
      <c r="C18" s="672">
        <v>69403</v>
      </c>
      <c r="D18" s="672">
        <v>873</v>
      </c>
      <c r="E18" s="672">
        <v>873</v>
      </c>
      <c r="F18" s="673">
        <f t="shared" si="0"/>
        <v>0</v>
      </c>
      <c r="G18" s="674">
        <v>0</v>
      </c>
      <c r="H18" s="675">
        <v>0</v>
      </c>
      <c r="I18" s="675">
        <v>0</v>
      </c>
      <c r="J18" s="675">
        <v>0</v>
      </c>
      <c r="K18" s="675">
        <f t="shared" si="1"/>
        <v>873</v>
      </c>
      <c r="L18" s="104"/>
    </row>
    <row r="19" spans="1:12" ht="15" x14ac:dyDescent="0.25">
      <c r="A19" s="670">
        <v>9</v>
      </c>
      <c r="B19" s="682" t="s">
        <v>958</v>
      </c>
      <c r="C19" s="672">
        <v>113939</v>
      </c>
      <c r="D19" s="672">
        <v>3776</v>
      </c>
      <c r="E19" s="672">
        <v>3776</v>
      </c>
      <c r="F19" s="673">
        <f t="shared" si="0"/>
        <v>0</v>
      </c>
      <c r="G19" s="674">
        <v>0</v>
      </c>
      <c r="H19" s="675">
        <v>0</v>
      </c>
      <c r="I19" s="675">
        <v>0</v>
      </c>
      <c r="J19" s="675">
        <v>0</v>
      </c>
      <c r="K19" s="675">
        <f t="shared" si="1"/>
        <v>3776</v>
      </c>
      <c r="L19" s="104"/>
    </row>
    <row r="20" spans="1:12" ht="15" x14ac:dyDescent="0.25">
      <c r="A20" s="670">
        <v>10</v>
      </c>
      <c r="B20" s="671" t="s">
        <v>959</v>
      </c>
      <c r="C20" s="672">
        <v>348436</v>
      </c>
      <c r="D20" s="672">
        <v>5470</v>
      </c>
      <c r="E20" s="672">
        <v>5470</v>
      </c>
      <c r="F20" s="673">
        <f t="shared" si="0"/>
        <v>0</v>
      </c>
      <c r="G20" s="674">
        <v>0</v>
      </c>
      <c r="H20" s="675">
        <v>0</v>
      </c>
      <c r="I20" s="675">
        <v>0</v>
      </c>
      <c r="J20" s="675">
        <v>0</v>
      </c>
      <c r="K20" s="675">
        <f t="shared" si="1"/>
        <v>5470</v>
      </c>
      <c r="L20" s="104"/>
    </row>
    <row r="21" spans="1:12" ht="15" x14ac:dyDescent="0.25">
      <c r="A21" s="670">
        <v>11</v>
      </c>
      <c r="B21" s="683" t="s">
        <v>960</v>
      </c>
      <c r="C21" s="672">
        <v>42334</v>
      </c>
      <c r="D21" s="672">
        <v>1221</v>
      </c>
      <c r="E21" s="672">
        <v>1221</v>
      </c>
      <c r="F21" s="673">
        <f t="shared" si="0"/>
        <v>0</v>
      </c>
      <c r="G21" s="674">
        <v>0</v>
      </c>
      <c r="H21" s="675">
        <v>0</v>
      </c>
      <c r="I21" s="675">
        <v>0</v>
      </c>
      <c r="J21" s="675">
        <v>0</v>
      </c>
      <c r="K21" s="675">
        <f t="shared" si="1"/>
        <v>1221</v>
      </c>
      <c r="L21" s="104"/>
    </row>
    <row r="22" spans="1:12" ht="15" x14ac:dyDescent="0.25">
      <c r="A22" s="670">
        <v>12</v>
      </c>
      <c r="B22" s="682" t="s">
        <v>961</v>
      </c>
      <c r="C22" s="672">
        <v>65372</v>
      </c>
      <c r="D22" s="672">
        <v>1960</v>
      </c>
      <c r="E22" s="672">
        <v>1960</v>
      </c>
      <c r="F22" s="673">
        <f t="shared" si="0"/>
        <v>0</v>
      </c>
      <c r="G22" s="674">
        <v>0</v>
      </c>
      <c r="H22" s="675">
        <v>0</v>
      </c>
      <c r="I22" s="675">
        <v>0</v>
      </c>
      <c r="J22" s="675">
        <v>0</v>
      </c>
      <c r="K22" s="675">
        <f t="shared" si="1"/>
        <v>1960</v>
      </c>
      <c r="L22" s="104"/>
    </row>
    <row r="23" spans="1:12" ht="15" x14ac:dyDescent="0.25">
      <c r="A23" s="670">
        <v>13</v>
      </c>
      <c r="B23" s="671" t="s">
        <v>962</v>
      </c>
      <c r="C23" s="672">
        <v>126661</v>
      </c>
      <c r="D23" s="672">
        <v>1165</v>
      </c>
      <c r="E23" s="672">
        <v>1165</v>
      </c>
      <c r="F23" s="673">
        <f t="shared" si="0"/>
        <v>0</v>
      </c>
      <c r="G23" s="674">
        <v>0</v>
      </c>
      <c r="H23" s="675">
        <v>0</v>
      </c>
      <c r="I23" s="675">
        <v>0</v>
      </c>
      <c r="J23" s="675">
        <v>0</v>
      </c>
      <c r="K23" s="675">
        <f t="shared" si="1"/>
        <v>1165</v>
      </c>
      <c r="L23" s="104"/>
    </row>
    <row r="24" spans="1:12" ht="15" x14ac:dyDescent="0.25">
      <c r="A24" s="670">
        <v>14</v>
      </c>
      <c r="B24" s="682" t="s">
        <v>963</v>
      </c>
      <c r="C24" s="672">
        <v>118420</v>
      </c>
      <c r="D24" s="672">
        <v>1794</v>
      </c>
      <c r="E24" s="672">
        <v>1794</v>
      </c>
      <c r="F24" s="673">
        <f t="shared" si="0"/>
        <v>0</v>
      </c>
      <c r="G24" s="674">
        <v>0</v>
      </c>
      <c r="H24" s="675">
        <v>0</v>
      </c>
      <c r="I24" s="675">
        <v>0</v>
      </c>
      <c r="J24" s="675">
        <v>0</v>
      </c>
      <c r="K24" s="675">
        <f t="shared" si="1"/>
        <v>1794</v>
      </c>
      <c r="L24" s="104"/>
    </row>
    <row r="25" spans="1:12" ht="15" x14ac:dyDescent="0.25">
      <c r="A25" s="670">
        <v>15</v>
      </c>
      <c r="B25" s="671" t="s">
        <v>964</v>
      </c>
      <c r="C25" s="672">
        <v>94967</v>
      </c>
      <c r="D25" s="672">
        <v>2045</v>
      </c>
      <c r="E25" s="672">
        <v>2045</v>
      </c>
      <c r="F25" s="673">
        <f t="shared" si="0"/>
        <v>0</v>
      </c>
      <c r="G25" s="674">
        <v>0</v>
      </c>
      <c r="H25" s="675">
        <v>0</v>
      </c>
      <c r="I25" s="675">
        <v>0</v>
      </c>
      <c r="J25" s="675">
        <v>0</v>
      </c>
      <c r="K25" s="675">
        <f t="shared" si="1"/>
        <v>2045</v>
      </c>
      <c r="L25" s="104"/>
    </row>
    <row r="26" spans="1:12" ht="15" x14ac:dyDescent="0.25">
      <c r="A26" s="670">
        <v>16</v>
      </c>
      <c r="B26" s="671" t="s">
        <v>965</v>
      </c>
      <c r="C26" s="672">
        <v>76399</v>
      </c>
      <c r="D26" s="672">
        <v>2183</v>
      </c>
      <c r="E26" s="672">
        <v>2183</v>
      </c>
      <c r="F26" s="673">
        <f t="shared" si="0"/>
        <v>0</v>
      </c>
      <c r="G26" s="674">
        <v>0</v>
      </c>
      <c r="H26" s="675">
        <v>0</v>
      </c>
      <c r="I26" s="675">
        <v>0</v>
      </c>
      <c r="J26" s="675">
        <v>0</v>
      </c>
      <c r="K26" s="675">
        <f t="shared" si="1"/>
        <v>2183</v>
      </c>
      <c r="L26" s="104"/>
    </row>
    <row r="27" spans="1:12" ht="15" x14ac:dyDescent="0.25">
      <c r="A27" s="670">
        <v>17</v>
      </c>
      <c r="B27" s="683" t="s">
        <v>966</v>
      </c>
      <c r="C27" s="672">
        <v>224082</v>
      </c>
      <c r="D27" s="672">
        <v>5272</v>
      </c>
      <c r="E27" s="672">
        <v>5272</v>
      </c>
      <c r="F27" s="673">
        <f t="shared" si="0"/>
        <v>0</v>
      </c>
      <c r="G27" s="674">
        <v>0</v>
      </c>
      <c r="H27" s="675">
        <v>0</v>
      </c>
      <c r="I27" s="675">
        <v>0</v>
      </c>
      <c r="J27" s="675">
        <v>0</v>
      </c>
      <c r="K27" s="675">
        <f t="shared" si="1"/>
        <v>5272</v>
      </c>
      <c r="L27" s="104"/>
    </row>
    <row r="28" spans="1:12" ht="15" x14ac:dyDescent="0.25">
      <c r="A28" s="670">
        <v>18</v>
      </c>
      <c r="B28" s="671" t="s">
        <v>967</v>
      </c>
      <c r="C28" s="672">
        <v>242206</v>
      </c>
      <c r="D28" s="672">
        <v>4390</v>
      </c>
      <c r="E28" s="672">
        <v>4390</v>
      </c>
      <c r="F28" s="673">
        <f t="shared" si="0"/>
        <v>0</v>
      </c>
      <c r="G28" s="674">
        <v>0</v>
      </c>
      <c r="H28" s="675">
        <v>0</v>
      </c>
      <c r="I28" s="675">
        <v>0</v>
      </c>
      <c r="J28" s="675">
        <v>0</v>
      </c>
      <c r="K28" s="675">
        <f t="shared" si="1"/>
        <v>4390</v>
      </c>
      <c r="L28" s="104"/>
    </row>
    <row r="29" spans="1:12" ht="15" x14ac:dyDescent="0.25">
      <c r="A29" s="670">
        <v>19</v>
      </c>
      <c r="B29" s="682" t="s">
        <v>968</v>
      </c>
      <c r="C29" s="672">
        <v>122422</v>
      </c>
      <c r="D29" s="672">
        <v>3209</v>
      </c>
      <c r="E29" s="672">
        <v>3209</v>
      </c>
      <c r="F29" s="673">
        <f t="shared" si="0"/>
        <v>0</v>
      </c>
      <c r="G29" s="674">
        <v>0</v>
      </c>
      <c r="H29" s="675">
        <v>0</v>
      </c>
      <c r="I29" s="675">
        <v>0</v>
      </c>
      <c r="J29" s="675">
        <v>0</v>
      </c>
      <c r="K29" s="675">
        <f t="shared" si="1"/>
        <v>3209</v>
      </c>
      <c r="L29" s="104"/>
    </row>
    <row r="30" spans="1:12" ht="15" x14ac:dyDescent="0.25">
      <c r="A30" s="670">
        <v>20</v>
      </c>
      <c r="B30" s="683" t="s">
        <v>969</v>
      </c>
      <c r="C30" s="672">
        <v>190272</v>
      </c>
      <c r="D30" s="672">
        <v>3361</v>
      </c>
      <c r="E30" s="672">
        <v>3361</v>
      </c>
      <c r="F30" s="673">
        <f t="shared" si="0"/>
        <v>0</v>
      </c>
      <c r="G30" s="674">
        <v>0</v>
      </c>
      <c r="H30" s="675">
        <v>0</v>
      </c>
      <c r="I30" s="675">
        <v>0</v>
      </c>
      <c r="J30" s="675">
        <v>0</v>
      </c>
      <c r="K30" s="675">
        <f t="shared" si="1"/>
        <v>3361</v>
      </c>
      <c r="L30" s="104"/>
    </row>
    <row r="31" spans="1:12" ht="15" x14ac:dyDescent="0.25">
      <c r="A31" s="670">
        <v>21</v>
      </c>
      <c r="B31" s="682" t="s">
        <v>970</v>
      </c>
      <c r="C31" s="672">
        <v>87927</v>
      </c>
      <c r="D31" s="672">
        <v>1635</v>
      </c>
      <c r="E31" s="672">
        <v>1635</v>
      </c>
      <c r="F31" s="673">
        <f t="shared" si="0"/>
        <v>0</v>
      </c>
      <c r="G31" s="674">
        <v>0</v>
      </c>
      <c r="H31" s="675">
        <v>0</v>
      </c>
      <c r="I31" s="675">
        <v>0</v>
      </c>
      <c r="J31" s="675">
        <v>0</v>
      </c>
      <c r="K31" s="675">
        <f t="shared" si="1"/>
        <v>1635</v>
      </c>
      <c r="L31" s="104"/>
    </row>
    <row r="32" spans="1:12" ht="15" x14ac:dyDescent="0.25">
      <c r="A32" s="670">
        <v>22</v>
      </c>
      <c r="B32" s="671" t="s">
        <v>971</v>
      </c>
      <c r="C32" s="672">
        <v>61078</v>
      </c>
      <c r="D32" s="672">
        <v>2070</v>
      </c>
      <c r="E32" s="672">
        <v>2070</v>
      </c>
      <c r="F32" s="673">
        <f t="shared" si="0"/>
        <v>0</v>
      </c>
      <c r="G32" s="674">
        <v>0</v>
      </c>
      <c r="H32" s="675">
        <v>0</v>
      </c>
      <c r="I32" s="675">
        <v>0</v>
      </c>
      <c r="J32" s="675">
        <v>0</v>
      </c>
      <c r="K32" s="675">
        <f t="shared" si="1"/>
        <v>2070</v>
      </c>
      <c r="L32" s="104"/>
    </row>
    <row r="33" spans="1:19" ht="15" x14ac:dyDescent="0.25">
      <c r="A33" s="670">
        <v>23</v>
      </c>
      <c r="B33" s="671" t="s">
        <v>972</v>
      </c>
      <c r="C33" s="672">
        <v>82140</v>
      </c>
      <c r="D33" s="672">
        <v>800</v>
      </c>
      <c r="E33" s="672">
        <v>800</v>
      </c>
      <c r="F33" s="673">
        <f t="shared" si="0"/>
        <v>0</v>
      </c>
      <c r="G33" s="674">
        <v>0</v>
      </c>
      <c r="H33" s="675">
        <v>0</v>
      </c>
      <c r="I33" s="675">
        <v>0</v>
      </c>
      <c r="J33" s="675">
        <v>0</v>
      </c>
      <c r="K33" s="675">
        <f t="shared" si="1"/>
        <v>800</v>
      </c>
      <c r="L33" s="104"/>
    </row>
    <row r="34" spans="1:19" ht="15" x14ac:dyDescent="0.25">
      <c r="A34" s="670">
        <v>24</v>
      </c>
      <c r="B34" s="671" t="s">
        <v>973</v>
      </c>
      <c r="C34" s="672">
        <v>209509</v>
      </c>
      <c r="D34" s="672">
        <v>3993</v>
      </c>
      <c r="E34" s="672">
        <v>3993</v>
      </c>
      <c r="F34" s="673">
        <f t="shared" si="0"/>
        <v>0</v>
      </c>
      <c r="G34" s="674">
        <v>0</v>
      </c>
      <c r="H34" s="675">
        <v>0</v>
      </c>
      <c r="I34" s="675">
        <v>0</v>
      </c>
      <c r="J34" s="675">
        <v>0</v>
      </c>
      <c r="K34" s="675">
        <f t="shared" si="1"/>
        <v>3993</v>
      </c>
      <c r="L34" s="104"/>
    </row>
    <row r="35" spans="1:19" ht="15" x14ac:dyDescent="0.25">
      <c r="A35" s="670">
        <v>25</v>
      </c>
      <c r="B35" s="671" t="s">
        <v>974</v>
      </c>
      <c r="C35" s="672">
        <v>161163</v>
      </c>
      <c r="D35" s="672">
        <v>2541</v>
      </c>
      <c r="E35" s="672">
        <v>2541</v>
      </c>
      <c r="F35" s="673">
        <f t="shared" si="0"/>
        <v>0</v>
      </c>
      <c r="G35" s="674">
        <v>0</v>
      </c>
      <c r="H35" s="675">
        <v>0</v>
      </c>
      <c r="I35" s="675">
        <v>0</v>
      </c>
      <c r="J35" s="675">
        <v>0</v>
      </c>
      <c r="K35" s="675">
        <f t="shared" si="1"/>
        <v>2541</v>
      </c>
      <c r="L35" s="104"/>
    </row>
    <row r="36" spans="1:19" ht="15" x14ac:dyDescent="0.25">
      <c r="A36" s="670">
        <v>26</v>
      </c>
      <c r="B36" s="671" t="s">
        <v>975</v>
      </c>
      <c r="C36" s="672">
        <v>37617</v>
      </c>
      <c r="D36" s="672">
        <v>950</v>
      </c>
      <c r="E36" s="672">
        <v>950</v>
      </c>
      <c r="F36" s="673">
        <f t="shared" si="0"/>
        <v>0</v>
      </c>
      <c r="G36" s="674">
        <v>0</v>
      </c>
      <c r="H36" s="675">
        <v>0</v>
      </c>
      <c r="I36" s="675">
        <v>0</v>
      </c>
      <c r="J36" s="675">
        <v>0</v>
      </c>
      <c r="K36" s="675">
        <f t="shared" si="1"/>
        <v>950</v>
      </c>
      <c r="L36" s="104"/>
    </row>
    <row r="37" spans="1:19" ht="15" x14ac:dyDescent="0.25">
      <c r="A37" s="670">
        <v>27</v>
      </c>
      <c r="B37" s="671" t="s">
        <v>976</v>
      </c>
      <c r="C37" s="672">
        <v>155755</v>
      </c>
      <c r="D37" s="672">
        <v>2650</v>
      </c>
      <c r="E37" s="672">
        <v>2650</v>
      </c>
      <c r="F37" s="673">
        <f t="shared" si="0"/>
        <v>0</v>
      </c>
      <c r="G37" s="674">
        <v>0</v>
      </c>
      <c r="H37" s="675">
        <v>0</v>
      </c>
      <c r="I37" s="675">
        <v>0</v>
      </c>
      <c r="J37" s="675">
        <v>0</v>
      </c>
      <c r="K37" s="675">
        <f t="shared" si="1"/>
        <v>2650</v>
      </c>
      <c r="L37" s="104"/>
    </row>
    <row r="38" spans="1:19" ht="15" x14ac:dyDescent="0.25">
      <c r="A38" s="670">
        <v>28</v>
      </c>
      <c r="B38" s="683" t="s">
        <v>977</v>
      </c>
      <c r="C38" s="672">
        <v>184384</v>
      </c>
      <c r="D38" s="672">
        <v>3732</v>
      </c>
      <c r="E38" s="672">
        <v>3732</v>
      </c>
      <c r="F38" s="673">
        <f t="shared" si="0"/>
        <v>0</v>
      </c>
      <c r="G38" s="674">
        <v>0</v>
      </c>
      <c r="H38" s="675">
        <v>0</v>
      </c>
      <c r="I38" s="675">
        <v>0</v>
      </c>
      <c r="J38" s="675">
        <v>0</v>
      </c>
      <c r="K38" s="675">
        <f t="shared" si="1"/>
        <v>3732</v>
      </c>
      <c r="L38" s="104"/>
    </row>
    <row r="39" spans="1:19" ht="15" x14ac:dyDescent="0.25">
      <c r="A39" s="670">
        <v>29</v>
      </c>
      <c r="B39" s="671" t="s">
        <v>978</v>
      </c>
      <c r="C39" s="672">
        <v>276635</v>
      </c>
      <c r="D39" s="672">
        <v>4149</v>
      </c>
      <c r="E39" s="672">
        <v>4149</v>
      </c>
      <c r="F39" s="673">
        <f t="shared" si="0"/>
        <v>0</v>
      </c>
      <c r="G39" s="674">
        <v>0</v>
      </c>
      <c r="H39" s="675">
        <v>0</v>
      </c>
      <c r="I39" s="675">
        <v>0</v>
      </c>
      <c r="J39" s="675">
        <v>0</v>
      </c>
      <c r="K39" s="675">
        <f t="shared" si="1"/>
        <v>4149</v>
      </c>
      <c r="L39" s="104"/>
    </row>
    <row r="40" spans="1:19" ht="15" x14ac:dyDescent="0.25">
      <c r="A40" s="670">
        <v>30</v>
      </c>
      <c r="B40" s="671" t="s">
        <v>979</v>
      </c>
      <c r="C40" s="672">
        <v>158567</v>
      </c>
      <c r="D40" s="672">
        <v>2645</v>
      </c>
      <c r="E40" s="672">
        <v>2645</v>
      </c>
      <c r="F40" s="673">
        <f t="shared" si="0"/>
        <v>0</v>
      </c>
      <c r="G40" s="674">
        <v>0</v>
      </c>
      <c r="H40" s="675">
        <v>0</v>
      </c>
      <c r="I40" s="675">
        <v>0</v>
      </c>
      <c r="J40" s="675">
        <v>0</v>
      </c>
      <c r="K40" s="675">
        <f t="shared" si="1"/>
        <v>2645</v>
      </c>
      <c r="L40" s="104"/>
    </row>
    <row r="41" spans="1:19" ht="15" x14ac:dyDescent="0.25">
      <c r="A41" s="670">
        <v>31</v>
      </c>
      <c r="B41" s="671" t="s">
        <v>980</v>
      </c>
      <c r="C41" s="672">
        <v>72909</v>
      </c>
      <c r="D41" s="672">
        <v>2564</v>
      </c>
      <c r="E41" s="672">
        <v>2564</v>
      </c>
      <c r="F41" s="673">
        <f t="shared" si="0"/>
        <v>0</v>
      </c>
      <c r="G41" s="674">
        <v>0</v>
      </c>
      <c r="H41" s="675">
        <v>0</v>
      </c>
      <c r="I41" s="675">
        <v>0</v>
      </c>
      <c r="J41" s="675">
        <v>0</v>
      </c>
      <c r="K41" s="675">
        <f t="shared" si="1"/>
        <v>2564</v>
      </c>
      <c r="L41" s="104"/>
    </row>
    <row r="42" spans="1:19" ht="15" x14ac:dyDescent="0.25">
      <c r="A42" s="670">
        <v>32</v>
      </c>
      <c r="B42" s="671" t="s">
        <v>981</v>
      </c>
      <c r="C42" s="672">
        <v>168367</v>
      </c>
      <c r="D42" s="672">
        <v>2899</v>
      </c>
      <c r="E42" s="672">
        <v>2899</v>
      </c>
      <c r="F42" s="673">
        <f t="shared" si="0"/>
        <v>0</v>
      </c>
      <c r="G42" s="674">
        <v>0</v>
      </c>
      <c r="H42" s="675">
        <v>0</v>
      </c>
      <c r="I42" s="675">
        <v>0</v>
      </c>
      <c r="J42" s="675">
        <v>0</v>
      </c>
      <c r="K42" s="675">
        <f t="shared" si="1"/>
        <v>2899</v>
      </c>
      <c r="L42" s="104"/>
    </row>
    <row r="43" spans="1:19" ht="15" x14ac:dyDescent="0.25">
      <c r="A43" s="670">
        <v>33</v>
      </c>
      <c r="B43" s="671" t="s">
        <v>982</v>
      </c>
      <c r="C43" s="672">
        <v>134913</v>
      </c>
      <c r="D43" s="672">
        <v>2323</v>
      </c>
      <c r="E43" s="672">
        <v>2323</v>
      </c>
      <c r="F43" s="673">
        <f t="shared" si="0"/>
        <v>0</v>
      </c>
      <c r="G43" s="674">
        <v>0</v>
      </c>
      <c r="H43" s="675">
        <v>0</v>
      </c>
      <c r="I43" s="675">
        <v>0</v>
      </c>
      <c r="J43" s="675">
        <v>0</v>
      </c>
      <c r="K43" s="675">
        <f t="shared" si="1"/>
        <v>2323</v>
      </c>
      <c r="L43" s="104"/>
    </row>
    <row r="44" spans="1:19" ht="15" x14ac:dyDescent="0.25">
      <c r="A44" s="1247" t="s">
        <v>19</v>
      </c>
      <c r="B44" s="1248"/>
      <c r="C44" s="672">
        <f>SUM(C11:C43)</f>
        <v>5172288</v>
      </c>
      <c r="D44" s="684">
        <f t="shared" ref="D44:K44" si="2">SUM(D11:D43)</f>
        <v>96329</v>
      </c>
      <c r="E44" s="684">
        <f t="shared" ref="E44" si="3">SUM(E11:E43)</f>
        <v>96329</v>
      </c>
      <c r="F44" s="684">
        <f t="shared" si="2"/>
        <v>0</v>
      </c>
      <c r="G44" s="674">
        <v>0</v>
      </c>
      <c r="H44" s="685">
        <f t="shared" si="2"/>
        <v>0</v>
      </c>
      <c r="I44" s="685">
        <f t="shared" si="2"/>
        <v>0</v>
      </c>
      <c r="J44" s="685">
        <f t="shared" si="2"/>
        <v>0</v>
      </c>
      <c r="K44" s="685">
        <f t="shared" si="2"/>
        <v>96329</v>
      </c>
      <c r="L44" s="104"/>
    </row>
    <row r="45" spans="1:19" x14ac:dyDescent="0.2">
      <c r="A45" s="1240" t="s">
        <v>119</v>
      </c>
      <c r="B45" s="1241"/>
      <c r="C45" s="1241"/>
      <c r="D45" s="1241"/>
      <c r="E45" s="1241"/>
      <c r="F45" s="1241"/>
      <c r="G45" s="1241"/>
      <c r="H45" s="1241"/>
      <c r="I45" s="1241"/>
      <c r="J45" s="1241"/>
      <c r="K45" s="1242"/>
      <c r="L45" s="1242"/>
    </row>
    <row r="47" spans="1:19" s="15" customFormat="1" ht="15" x14ac:dyDescent="0.25">
      <c r="A47" s="860" t="s">
        <v>12</v>
      </c>
      <c r="B47" s="860"/>
      <c r="C47" s="1"/>
      <c r="D47" s="14"/>
      <c r="E47" s="14"/>
      <c r="H47" s="77"/>
      <c r="I47" s="77"/>
      <c r="J47" s="69"/>
      <c r="K47" s="864" t="s">
        <v>13</v>
      </c>
      <c r="L47" s="864"/>
      <c r="M47" s="34"/>
    </row>
    <row r="48" spans="1:19" s="15" customFormat="1" ht="12.75" x14ac:dyDescent="0.2">
      <c r="A48" s="352"/>
      <c r="J48" s="34" t="s">
        <v>14</v>
      </c>
      <c r="K48" s="34"/>
      <c r="L48" s="34"/>
      <c r="M48" s="34"/>
      <c r="N48" s="78"/>
      <c r="O48" s="78"/>
      <c r="P48" s="78"/>
      <c r="Q48" s="78"/>
      <c r="R48" s="78"/>
      <c r="S48" s="78"/>
    </row>
    <row r="49" spans="1:19" s="15" customFormat="1" ht="12.75" x14ac:dyDescent="0.2">
      <c r="A49" s="352"/>
      <c r="J49" s="34" t="s">
        <v>90</v>
      </c>
      <c r="K49" s="34"/>
      <c r="L49" s="34"/>
      <c r="M49" s="34"/>
      <c r="N49" s="78"/>
      <c r="O49" s="78"/>
      <c r="P49" s="78"/>
      <c r="Q49" s="78"/>
      <c r="R49" s="78"/>
      <c r="S49" s="78"/>
    </row>
    <row r="50" spans="1:19" s="15" customFormat="1" ht="15" x14ac:dyDescent="0.25">
      <c r="A50" s="352"/>
      <c r="B50" s="14"/>
      <c r="C50" s="14"/>
      <c r="D50" s="14"/>
      <c r="E50" s="14"/>
      <c r="J50" s="863" t="s">
        <v>87</v>
      </c>
      <c r="K50" s="863"/>
      <c r="L50" s="863"/>
      <c r="M50" s="69"/>
    </row>
  </sheetData>
  <mergeCells count="22">
    <mergeCell ref="J50:L50"/>
    <mergeCell ref="L7:L9"/>
    <mergeCell ref="A45:L45"/>
    <mergeCell ref="A7:A9"/>
    <mergeCell ref="B7:B9"/>
    <mergeCell ref="K47:L47"/>
    <mergeCell ref="A47:B47"/>
    <mergeCell ref="C8:C9"/>
    <mergeCell ref="H8:H9"/>
    <mergeCell ref="G8:G9"/>
    <mergeCell ref="C7:F7"/>
    <mergeCell ref="D8:D9"/>
    <mergeCell ref="A44:B44"/>
    <mergeCell ref="K1:L1"/>
    <mergeCell ref="B2:J2"/>
    <mergeCell ref="B3:J3"/>
    <mergeCell ref="G7:J7"/>
    <mergeCell ref="A6:B6"/>
    <mergeCell ref="B5:L5"/>
    <mergeCell ref="K7:K9"/>
    <mergeCell ref="E8:F8"/>
    <mergeCell ref="I8:J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00B050"/>
    <pageSetUpPr fitToPage="1"/>
  </sheetPr>
  <dimension ref="A1:IO35"/>
  <sheetViews>
    <sheetView zoomScale="90" zoomScaleNormal="90" zoomScaleSheetLayoutView="85" workbookViewId="0">
      <selection activeCell="V31" sqref="V31"/>
    </sheetView>
  </sheetViews>
  <sheetFormatPr defaultRowHeight="12.75" x14ac:dyDescent="0.2"/>
  <cols>
    <col min="1" max="1" width="4.7109375" style="165" customWidth="1"/>
    <col min="2" max="2" width="33.28515625" style="165" customWidth="1"/>
    <col min="3" max="3" width="9.28515625" style="165" bestFit="1" customWidth="1"/>
    <col min="4" max="5" width="7.85546875" style="165" customWidth="1"/>
    <col min="6" max="6" width="9.28515625" style="165" bestFit="1" customWidth="1"/>
    <col min="7" max="8" width="7.85546875" style="165" customWidth="1"/>
    <col min="9" max="9" width="9.28515625" style="165" bestFit="1" customWidth="1"/>
    <col min="10" max="11" width="7.85546875" style="165" customWidth="1"/>
    <col min="12" max="12" width="9.28515625" style="165" bestFit="1" customWidth="1"/>
    <col min="13" max="17" width="8" style="165" customWidth="1"/>
    <col min="18" max="18" width="9.28515625" style="165" bestFit="1" customWidth="1"/>
    <col min="19" max="20" width="8" style="165" customWidth="1"/>
    <col min="21" max="21" width="9.28515625" style="165" bestFit="1" customWidth="1"/>
    <col min="22" max="22" width="8" style="165" customWidth="1"/>
    <col min="23" max="26" width="9.28515625" style="165" bestFit="1" customWidth="1"/>
    <col min="27" max="16384" width="9.140625" style="165"/>
  </cols>
  <sheetData>
    <row r="1" spans="1:249" ht="15" x14ac:dyDescent="0.2">
      <c r="O1" s="1268" t="s">
        <v>553</v>
      </c>
      <c r="P1" s="1268"/>
      <c r="Q1" s="1268"/>
      <c r="R1" s="1268"/>
      <c r="S1" s="1268"/>
      <c r="T1" s="1268"/>
      <c r="U1" s="1268"/>
    </row>
    <row r="2" spans="1:249" ht="15.75" x14ac:dyDescent="0.25">
      <c r="G2" s="166"/>
      <c r="H2" s="166"/>
      <c r="I2" s="167"/>
      <c r="J2" s="166" t="s">
        <v>0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49" ht="15.75" x14ac:dyDescent="0.25">
      <c r="F3" s="166"/>
      <c r="G3" s="166"/>
      <c r="H3" s="16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49" ht="18" x14ac:dyDescent="0.25">
      <c r="B4" s="1269" t="s">
        <v>745</v>
      </c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  <c r="Q4" s="1269"/>
      <c r="R4" s="1269"/>
      <c r="S4" s="1269"/>
      <c r="T4" s="1269"/>
      <c r="U4" s="1269"/>
    </row>
    <row r="6" spans="1:249" ht="15.75" x14ac:dyDescent="0.25">
      <c r="B6" s="1270" t="s">
        <v>763</v>
      </c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0"/>
      <c r="P6" s="1270"/>
      <c r="Q6" s="1270"/>
      <c r="R6" s="1270"/>
      <c r="S6" s="1270"/>
      <c r="T6" s="1270"/>
      <c r="U6" s="1270"/>
    </row>
    <row r="8" spans="1:249" x14ac:dyDescent="0.2">
      <c r="A8" s="1271" t="s">
        <v>166</v>
      </c>
      <c r="B8" s="1271"/>
    </row>
    <row r="9" spans="1:249" ht="18" x14ac:dyDescent="0.25">
      <c r="A9" s="168"/>
      <c r="B9" s="168"/>
      <c r="V9" s="1256" t="s">
        <v>254</v>
      </c>
      <c r="W9" s="1256"/>
    </row>
    <row r="10" spans="1:249" ht="12.75" customHeight="1" x14ac:dyDescent="0.2">
      <c r="A10" s="1257" t="s">
        <v>2</v>
      </c>
      <c r="B10" s="1257" t="s">
        <v>114</v>
      </c>
      <c r="C10" s="1259" t="s">
        <v>27</v>
      </c>
      <c r="D10" s="1260"/>
      <c r="E10" s="1260"/>
      <c r="F10" s="1260"/>
      <c r="G10" s="1260"/>
      <c r="H10" s="1260"/>
      <c r="I10" s="1260"/>
      <c r="J10" s="1260"/>
      <c r="K10" s="1261"/>
      <c r="L10" s="1259" t="s">
        <v>28</v>
      </c>
      <c r="M10" s="1260"/>
      <c r="N10" s="1260"/>
      <c r="O10" s="1260"/>
      <c r="P10" s="1260"/>
      <c r="Q10" s="1260"/>
      <c r="R10" s="1260"/>
      <c r="S10" s="1260"/>
      <c r="T10" s="1261"/>
      <c r="U10" s="1262" t="s">
        <v>144</v>
      </c>
      <c r="V10" s="1263"/>
      <c r="W10" s="1264"/>
      <c r="X10" s="170"/>
      <c r="Y10" s="170"/>
      <c r="Z10" s="170"/>
      <c r="AA10" s="170"/>
      <c r="AB10" s="170"/>
      <c r="AC10" s="171"/>
      <c r="AD10" s="172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</row>
    <row r="11" spans="1:249" ht="12.75" customHeight="1" x14ac:dyDescent="0.2">
      <c r="A11" s="1258"/>
      <c r="B11" s="1258"/>
      <c r="C11" s="1253" t="s">
        <v>180</v>
      </c>
      <c r="D11" s="1254"/>
      <c r="E11" s="1255"/>
      <c r="F11" s="1253" t="s">
        <v>181</v>
      </c>
      <c r="G11" s="1254"/>
      <c r="H11" s="1255"/>
      <c r="I11" s="1253" t="s">
        <v>19</v>
      </c>
      <c r="J11" s="1254"/>
      <c r="K11" s="1255"/>
      <c r="L11" s="1253" t="s">
        <v>180</v>
      </c>
      <c r="M11" s="1254"/>
      <c r="N11" s="1255"/>
      <c r="O11" s="1253" t="s">
        <v>181</v>
      </c>
      <c r="P11" s="1254"/>
      <c r="Q11" s="1255"/>
      <c r="R11" s="1253" t="s">
        <v>19</v>
      </c>
      <c r="S11" s="1254"/>
      <c r="T11" s="1255"/>
      <c r="U11" s="1265"/>
      <c r="V11" s="1266"/>
      <c r="W11" s="126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</row>
    <row r="12" spans="1:249" x14ac:dyDescent="0.2">
      <c r="A12" s="169"/>
      <c r="B12" s="169"/>
      <c r="C12" s="173" t="s">
        <v>255</v>
      </c>
      <c r="D12" s="174" t="s">
        <v>46</v>
      </c>
      <c r="E12" s="175" t="s">
        <v>47</v>
      </c>
      <c r="F12" s="173" t="s">
        <v>255</v>
      </c>
      <c r="G12" s="174" t="s">
        <v>46</v>
      </c>
      <c r="H12" s="175" t="s">
        <v>47</v>
      </c>
      <c r="I12" s="173" t="s">
        <v>255</v>
      </c>
      <c r="J12" s="174" t="s">
        <v>46</v>
      </c>
      <c r="K12" s="175" t="s">
        <v>47</v>
      </c>
      <c r="L12" s="173" t="s">
        <v>255</v>
      </c>
      <c r="M12" s="174" t="s">
        <v>46</v>
      </c>
      <c r="N12" s="175" t="s">
        <v>47</v>
      </c>
      <c r="O12" s="173" t="s">
        <v>255</v>
      </c>
      <c r="P12" s="174" t="s">
        <v>46</v>
      </c>
      <c r="Q12" s="175" t="s">
        <v>47</v>
      </c>
      <c r="R12" s="173" t="s">
        <v>255</v>
      </c>
      <c r="S12" s="174" t="s">
        <v>46</v>
      </c>
      <c r="T12" s="175" t="s">
        <v>47</v>
      </c>
      <c r="U12" s="169" t="s">
        <v>255</v>
      </c>
      <c r="V12" s="169" t="s">
        <v>46</v>
      </c>
      <c r="W12" s="169" t="s">
        <v>47</v>
      </c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</row>
    <row r="13" spans="1:249" x14ac:dyDescent="0.2">
      <c r="A13" s="169">
        <v>1</v>
      </c>
      <c r="B13" s="169">
        <v>2</v>
      </c>
      <c r="C13" s="169">
        <v>3</v>
      </c>
      <c r="D13" s="169">
        <v>4</v>
      </c>
      <c r="E13" s="169">
        <v>5</v>
      </c>
      <c r="F13" s="169">
        <v>7</v>
      </c>
      <c r="G13" s="169">
        <v>8</v>
      </c>
      <c r="H13" s="169">
        <v>9</v>
      </c>
      <c r="I13" s="169">
        <v>11</v>
      </c>
      <c r="J13" s="169">
        <v>12</v>
      </c>
      <c r="K13" s="169">
        <v>13</v>
      </c>
      <c r="L13" s="169">
        <v>15</v>
      </c>
      <c r="M13" s="169">
        <v>16</v>
      </c>
      <c r="N13" s="169">
        <v>17</v>
      </c>
      <c r="O13" s="169">
        <v>19</v>
      </c>
      <c r="P13" s="169">
        <v>20</v>
      </c>
      <c r="Q13" s="169">
        <v>21</v>
      </c>
      <c r="R13" s="169">
        <v>23</v>
      </c>
      <c r="S13" s="169">
        <v>24</v>
      </c>
      <c r="T13" s="169">
        <v>25</v>
      </c>
      <c r="U13" s="169">
        <v>27</v>
      </c>
      <c r="V13" s="169">
        <v>28</v>
      </c>
      <c r="W13" s="169">
        <v>29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</row>
    <row r="14" spans="1:249" ht="12.75" customHeight="1" x14ac:dyDescent="0.2">
      <c r="A14" s="1251" t="s">
        <v>247</v>
      </c>
      <c r="B14" s="1252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7"/>
      <c r="V14" s="178"/>
      <c r="W14" s="178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</row>
    <row r="15" spans="1:249" x14ac:dyDescent="0.2">
      <c r="A15" s="179">
        <v>1</v>
      </c>
      <c r="B15" s="180" t="s">
        <v>129</v>
      </c>
      <c r="C15" s="561">
        <v>1173.819</v>
      </c>
      <c r="D15" s="561">
        <v>107.88</v>
      </c>
      <c r="E15" s="561">
        <v>270.55891799999995</v>
      </c>
      <c r="F15" s="181"/>
      <c r="G15" s="181"/>
      <c r="H15" s="181"/>
      <c r="I15" s="561">
        <f>C15+F15</f>
        <v>1173.819</v>
      </c>
      <c r="J15" s="561">
        <f t="shared" ref="I15:K19" si="0">D15+G15</f>
        <v>107.88</v>
      </c>
      <c r="K15" s="561">
        <f t="shared" si="0"/>
        <v>270.55891799999995</v>
      </c>
      <c r="L15" s="561">
        <v>1028.2580740000001</v>
      </c>
      <c r="M15" s="561">
        <v>94.504014999999995</v>
      </c>
      <c r="N15" s="561">
        <v>237.00791099999998</v>
      </c>
      <c r="O15" s="181"/>
      <c r="P15" s="181"/>
      <c r="Q15" s="181"/>
      <c r="R15" s="561">
        <f>L15+O15</f>
        <v>1028.2580740000001</v>
      </c>
      <c r="S15" s="561">
        <f>M15+P15</f>
        <v>94.504014999999995</v>
      </c>
      <c r="T15" s="561">
        <f t="shared" ref="S15:T19" si="1">N15+Q15</f>
        <v>237.00791099999998</v>
      </c>
      <c r="U15" s="561">
        <f t="shared" ref="U15:W19" si="2">I15+R15</f>
        <v>2202.0770739999998</v>
      </c>
      <c r="V15" s="561">
        <f t="shared" si="2"/>
        <v>202.38401499999998</v>
      </c>
      <c r="W15" s="561">
        <f t="shared" si="2"/>
        <v>507.56682899999993</v>
      </c>
      <c r="Y15" s="694"/>
      <c r="Z15" s="694"/>
      <c r="AA15" s="694"/>
      <c r="AB15" s="694"/>
      <c r="AG15" s="694"/>
    </row>
    <row r="16" spans="1:249" x14ac:dyDescent="0.2">
      <c r="A16" s="179">
        <v>2</v>
      </c>
      <c r="B16" s="182" t="s">
        <v>480</v>
      </c>
      <c r="C16" s="561">
        <v>14001.315000000001</v>
      </c>
      <c r="D16" s="561">
        <v>1286.817</v>
      </c>
      <c r="E16" s="561">
        <v>3227.2272480000001</v>
      </c>
      <c r="F16" s="561">
        <v>9334.2199999999993</v>
      </c>
      <c r="G16" s="561">
        <v>857.87800000000004</v>
      </c>
      <c r="H16" s="181">
        <v>2151.48</v>
      </c>
      <c r="I16" s="561">
        <f t="shared" si="0"/>
        <v>23335.535</v>
      </c>
      <c r="J16" s="561">
        <f t="shared" si="0"/>
        <v>2144.6950000000002</v>
      </c>
      <c r="K16" s="561">
        <f t="shared" si="0"/>
        <v>5378.7072480000006</v>
      </c>
      <c r="L16" s="561">
        <v>12256.792080000001</v>
      </c>
      <c r="M16" s="561">
        <v>1126.4838</v>
      </c>
      <c r="N16" s="561">
        <v>2825.1241199999999</v>
      </c>
      <c r="O16" s="181">
        <v>8171.1947200000004</v>
      </c>
      <c r="P16" s="181">
        <v>750.98919999999998</v>
      </c>
      <c r="Q16" s="181">
        <v>1883.41608</v>
      </c>
      <c r="R16" s="561">
        <f>L16+O16</f>
        <v>20427.986800000002</v>
      </c>
      <c r="S16" s="561">
        <f t="shared" si="1"/>
        <v>1877.473</v>
      </c>
      <c r="T16" s="561">
        <f t="shared" si="1"/>
        <v>4708.5401999999995</v>
      </c>
      <c r="U16" s="561">
        <f t="shared" si="2"/>
        <v>43763.521800000002</v>
      </c>
      <c r="V16" s="561">
        <f t="shared" si="2"/>
        <v>4022.1680000000001</v>
      </c>
      <c r="W16" s="561">
        <f t="shared" si="2"/>
        <v>10087.247448</v>
      </c>
      <c r="Y16" s="694"/>
      <c r="Z16" s="694"/>
      <c r="AA16" s="694"/>
      <c r="AB16" s="694"/>
      <c r="AG16" s="694"/>
    </row>
    <row r="17" spans="1:33" ht="15" customHeight="1" x14ac:dyDescent="0.2">
      <c r="A17" s="179">
        <v>3</v>
      </c>
      <c r="B17" s="182" t="s">
        <v>133</v>
      </c>
      <c r="C17" s="561">
        <v>4370.6390000000001</v>
      </c>
      <c r="D17" s="561">
        <v>401.69193000000001</v>
      </c>
      <c r="E17" s="561">
        <v>1007.408682</v>
      </c>
      <c r="F17" s="561">
        <v>2913.76</v>
      </c>
      <c r="G17" s="561">
        <v>267.79000000000002</v>
      </c>
      <c r="H17" s="181">
        <v>671.60500000000002</v>
      </c>
      <c r="I17" s="561">
        <f t="shared" si="0"/>
        <v>7284.3990000000003</v>
      </c>
      <c r="J17" s="561">
        <f t="shared" si="0"/>
        <v>669.48193000000003</v>
      </c>
      <c r="K17" s="561">
        <f t="shared" si="0"/>
        <v>1679.013682</v>
      </c>
      <c r="L17" s="561">
        <v>0</v>
      </c>
      <c r="M17" s="561">
        <v>0</v>
      </c>
      <c r="N17" s="561">
        <v>0</v>
      </c>
      <c r="O17" s="181"/>
      <c r="P17" s="181"/>
      <c r="Q17" s="181"/>
      <c r="R17" s="561">
        <f>L17+O17</f>
        <v>0</v>
      </c>
      <c r="S17" s="561">
        <f t="shared" si="1"/>
        <v>0</v>
      </c>
      <c r="T17" s="561">
        <f t="shared" si="1"/>
        <v>0</v>
      </c>
      <c r="U17" s="561">
        <f t="shared" si="2"/>
        <v>7284.3990000000003</v>
      </c>
      <c r="V17" s="561">
        <f t="shared" si="2"/>
        <v>669.48193000000003</v>
      </c>
      <c r="W17" s="561">
        <f t="shared" si="2"/>
        <v>1679.013682</v>
      </c>
      <c r="Y17" s="694"/>
      <c r="Z17" s="694"/>
      <c r="AA17" s="694"/>
      <c r="AB17" s="694"/>
      <c r="AG17" s="694"/>
    </row>
    <row r="18" spans="1:33" ht="12.6" customHeight="1" x14ac:dyDescent="0.2">
      <c r="A18" s="179">
        <v>4</v>
      </c>
      <c r="B18" s="182" t="s">
        <v>131</v>
      </c>
      <c r="C18" s="561">
        <v>704.29</v>
      </c>
      <c r="D18" s="561">
        <v>64.729520000000008</v>
      </c>
      <c r="E18" s="561">
        <v>162.33604800000001</v>
      </c>
      <c r="F18" s="181"/>
      <c r="G18" s="181"/>
      <c r="H18" s="181"/>
      <c r="I18" s="561">
        <f t="shared" si="0"/>
        <v>704.29</v>
      </c>
      <c r="J18" s="561">
        <f t="shared" si="0"/>
        <v>64.729520000000008</v>
      </c>
      <c r="K18" s="561">
        <f t="shared" si="0"/>
        <v>162.33604800000001</v>
      </c>
      <c r="L18" s="561">
        <v>616.95333200000005</v>
      </c>
      <c r="M18" s="561">
        <v>56.702269999999999</v>
      </c>
      <c r="N18" s="561">
        <v>142.204398</v>
      </c>
      <c r="O18" s="181"/>
      <c r="P18" s="181"/>
      <c r="Q18" s="181"/>
      <c r="R18" s="561">
        <f>L18+O18</f>
        <v>616.95333200000005</v>
      </c>
      <c r="S18" s="561">
        <f t="shared" si="1"/>
        <v>56.702269999999999</v>
      </c>
      <c r="T18" s="561">
        <f t="shared" si="1"/>
        <v>142.204398</v>
      </c>
      <c r="U18" s="561">
        <f t="shared" si="2"/>
        <v>1321.243332</v>
      </c>
      <c r="V18" s="561">
        <f t="shared" si="2"/>
        <v>121.43179000000001</v>
      </c>
      <c r="W18" s="561">
        <f t="shared" si="2"/>
        <v>304.54044599999997</v>
      </c>
      <c r="Y18" s="694"/>
      <c r="Z18" s="694"/>
      <c r="AA18" s="694"/>
      <c r="AB18" s="694"/>
      <c r="AG18" s="694"/>
    </row>
    <row r="19" spans="1:33" x14ac:dyDescent="0.2">
      <c r="A19" s="179">
        <v>5</v>
      </c>
      <c r="B19" s="180" t="s">
        <v>132</v>
      </c>
      <c r="C19" s="561">
        <v>491.48</v>
      </c>
      <c r="D19" s="561">
        <v>45.170473465000008</v>
      </c>
      <c r="E19" s="561">
        <v>113.283647841</v>
      </c>
      <c r="F19" s="181"/>
      <c r="G19" s="181"/>
      <c r="H19" s="181"/>
      <c r="I19" s="561">
        <f t="shared" si="0"/>
        <v>491.48</v>
      </c>
      <c r="J19" s="561">
        <f t="shared" si="0"/>
        <v>45.170473465000008</v>
      </c>
      <c r="K19" s="561">
        <f t="shared" si="0"/>
        <v>113.283647841</v>
      </c>
      <c r="L19" s="561">
        <v>430.6219693060001</v>
      </c>
      <c r="M19" s="561">
        <v>39.577131535000007</v>
      </c>
      <c r="N19" s="561">
        <v>99.256029159000008</v>
      </c>
      <c r="O19" s="181"/>
      <c r="P19" s="181"/>
      <c r="Q19" s="181"/>
      <c r="R19" s="561">
        <f>L19+O19</f>
        <v>430.6219693060001</v>
      </c>
      <c r="S19" s="561">
        <f t="shared" si="1"/>
        <v>39.577131535000007</v>
      </c>
      <c r="T19" s="561">
        <f t="shared" si="1"/>
        <v>99.256029159000008</v>
      </c>
      <c r="U19" s="561">
        <f t="shared" si="2"/>
        <v>922.10196930600011</v>
      </c>
      <c r="V19" s="561">
        <f t="shared" si="2"/>
        <v>84.747605000000021</v>
      </c>
      <c r="W19" s="561">
        <f t="shared" si="2"/>
        <v>212.53967700000001</v>
      </c>
      <c r="Y19" s="694"/>
      <c r="Z19" s="694"/>
      <c r="AA19" s="694"/>
      <c r="AB19" s="694"/>
      <c r="AG19" s="694"/>
    </row>
    <row r="20" spans="1:33" ht="12.75" customHeight="1" x14ac:dyDescent="0.2">
      <c r="A20" s="775"/>
      <c r="B20" s="562" t="s">
        <v>19</v>
      </c>
      <c r="C20" s="561">
        <f>SUM(C15:C19)</f>
        <v>20741.543000000001</v>
      </c>
      <c r="D20" s="561">
        <f>SUM(D15:D19)</f>
        <v>1906.2889234650002</v>
      </c>
      <c r="E20" s="561">
        <f t="shared" ref="E20:W20" si="3">SUM(E15:E19)</f>
        <v>4780.8145438410002</v>
      </c>
      <c r="F20" s="561">
        <f t="shared" si="3"/>
        <v>12247.98</v>
      </c>
      <c r="G20" s="561">
        <f t="shared" si="3"/>
        <v>1125.6680000000001</v>
      </c>
      <c r="H20" s="561">
        <f>SUM(H15:H19)</f>
        <v>2823.085</v>
      </c>
      <c r="I20" s="561">
        <f t="shared" si="3"/>
        <v>32989.523000000001</v>
      </c>
      <c r="J20" s="561">
        <f t="shared" si="3"/>
        <v>3031.9569234650003</v>
      </c>
      <c r="K20" s="561">
        <f t="shared" si="3"/>
        <v>7603.8995438410002</v>
      </c>
      <c r="L20" s="561">
        <f t="shared" si="3"/>
        <v>14332.625455306001</v>
      </c>
      <c r="M20" s="561">
        <f t="shared" si="3"/>
        <v>1317.267216535</v>
      </c>
      <c r="N20" s="561">
        <f t="shared" si="3"/>
        <v>3303.5924581589998</v>
      </c>
      <c r="O20" s="561">
        <f t="shared" si="3"/>
        <v>8171.1947200000004</v>
      </c>
      <c r="P20" s="561">
        <f t="shared" si="3"/>
        <v>750.98919999999998</v>
      </c>
      <c r="Q20" s="561">
        <f t="shared" si="3"/>
        <v>1883.41608</v>
      </c>
      <c r="R20" s="561">
        <f t="shared" si="3"/>
        <v>22503.820175306006</v>
      </c>
      <c r="S20" s="561">
        <f t="shared" si="3"/>
        <v>2068.256416535</v>
      </c>
      <c r="T20" s="561">
        <f t="shared" si="3"/>
        <v>5187.0085381589988</v>
      </c>
      <c r="U20" s="561">
        <f t="shared" si="3"/>
        <v>55493.343175305999</v>
      </c>
      <c r="V20" s="561">
        <f t="shared" si="3"/>
        <v>5100.2133400000002</v>
      </c>
      <c r="W20" s="561">
        <f t="shared" si="3"/>
        <v>12790.908082000002</v>
      </c>
      <c r="X20" s="694"/>
      <c r="Y20" s="694"/>
      <c r="Z20" s="694"/>
      <c r="AA20" s="694"/>
      <c r="AB20" s="694"/>
      <c r="AG20" s="694"/>
    </row>
    <row r="21" spans="1:33" ht="12.75" customHeight="1" x14ac:dyDescent="0.2">
      <c r="A21" s="1251" t="s">
        <v>248</v>
      </c>
      <c r="B21" s="1252"/>
      <c r="C21" s="561"/>
      <c r="D21" s="561"/>
      <c r="E21" s="56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33" x14ac:dyDescent="0.2">
      <c r="A22" s="179">
        <v>6</v>
      </c>
      <c r="B22" s="180" t="s">
        <v>134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</row>
    <row r="23" spans="1:33" x14ac:dyDescent="0.2">
      <c r="A23" s="179">
        <v>7</v>
      </c>
      <c r="B23" s="180" t="s">
        <v>135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</row>
    <row r="24" spans="1:33" x14ac:dyDescent="0.2">
      <c r="A24" s="179">
        <v>8</v>
      </c>
      <c r="B24" s="180" t="s">
        <v>707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</row>
    <row r="25" spans="1:33" x14ac:dyDescent="0.2">
      <c r="A25" s="179"/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</row>
    <row r="26" spans="1:33" x14ac:dyDescent="0.2">
      <c r="A26" s="563">
        <v>9</v>
      </c>
      <c r="B26" s="180" t="s">
        <v>1067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>
        <v>2774.6671587653</v>
      </c>
      <c r="V26" s="181">
        <v>255.01066700000004</v>
      </c>
      <c r="W26" s="181">
        <v>639.54540410000004</v>
      </c>
    </row>
    <row r="27" spans="1:33" x14ac:dyDescent="0.2">
      <c r="A27" s="1249" t="s">
        <v>19</v>
      </c>
      <c r="B27" s="1250"/>
      <c r="C27" s="561">
        <f>C20+C25</f>
        <v>20741.543000000001</v>
      </c>
      <c r="D27" s="561">
        <f t="shared" ref="D27:T27" si="4">D20+D25</f>
        <v>1906.2889234650002</v>
      </c>
      <c r="E27" s="561">
        <f t="shared" si="4"/>
        <v>4780.8145438410002</v>
      </c>
      <c r="F27" s="561">
        <f t="shared" si="4"/>
        <v>12247.98</v>
      </c>
      <c r="G27" s="561">
        <f t="shared" si="4"/>
        <v>1125.6680000000001</v>
      </c>
      <c r="H27" s="561">
        <f t="shared" si="4"/>
        <v>2823.085</v>
      </c>
      <c r="I27" s="561">
        <f t="shared" si="4"/>
        <v>32989.523000000001</v>
      </c>
      <c r="J27" s="561">
        <f t="shared" si="4"/>
        <v>3031.9569234650003</v>
      </c>
      <c r="K27" s="561">
        <f t="shared" si="4"/>
        <v>7603.8995438410002</v>
      </c>
      <c r="L27" s="561">
        <f t="shared" si="4"/>
        <v>14332.625455306001</v>
      </c>
      <c r="M27" s="561">
        <f t="shared" si="4"/>
        <v>1317.267216535</v>
      </c>
      <c r="N27" s="561">
        <f t="shared" si="4"/>
        <v>3303.5924581589998</v>
      </c>
      <c r="O27" s="561">
        <f t="shared" si="4"/>
        <v>8171.1947200000004</v>
      </c>
      <c r="P27" s="561">
        <f t="shared" si="4"/>
        <v>750.98919999999998</v>
      </c>
      <c r="Q27" s="561">
        <f t="shared" si="4"/>
        <v>1883.41608</v>
      </c>
      <c r="R27" s="561">
        <f t="shared" si="4"/>
        <v>22503.820175306006</v>
      </c>
      <c r="S27" s="561">
        <f t="shared" si="4"/>
        <v>2068.256416535</v>
      </c>
      <c r="T27" s="561">
        <f t="shared" si="4"/>
        <v>5187.0085381589988</v>
      </c>
      <c r="U27" s="561">
        <f>U20+U25+U26</f>
        <v>58268.010334071296</v>
      </c>
      <c r="V27" s="561">
        <f t="shared" ref="V27:W27" si="5">V20+V25+V26</f>
        <v>5355.2240070000007</v>
      </c>
      <c r="W27" s="561">
        <f t="shared" si="5"/>
        <v>13430.453486100001</v>
      </c>
      <c r="X27" s="694"/>
    </row>
    <row r="28" spans="1:33" x14ac:dyDescent="0.2">
      <c r="B28" s="165" t="s">
        <v>11</v>
      </c>
    </row>
    <row r="30" spans="1:33" x14ac:dyDescent="0.2">
      <c r="A30" s="1272"/>
      <c r="B30" s="1272"/>
      <c r="C30" s="1272"/>
      <c r="D30" s="1272"/>
      <c r="E30" s="1272"/>
      <c r="F30" s="1272"/>
      <c r="G30" s="1272"/>
      <c r="H30" s="1272"/>
      <c r="I30" s="1272"/>
      <c r="J30" s="183"/>
      <c r="K30" s="183"/>
      <c r="L30" s="183"/>
      <c r="M30" s="183"/>
      <c r="N30" s="183"/>
      <c r="O30" s="1272"/>
      <c r="P30" s="1272"/>
      <c r="Q30" s="1272"/>
      <c r="R30" s="1272"/>
      <c r="S30" s="1272"/>
      <c r="T30" s="1272"/>
      <c r="U30" s="1272"/>
      <c r="X30" s="694"/>
      <c r="Z30" s="758"/>
    </row>
    <row r="31" spans="1:33" x14ac:dyDescent="0.2">
      <c r="Z31" s="758"/>
    </row>
    <row r="32" spans="1:33" ht="15.75" x14ac:dyDescent="0.25">
      <c r="A32" s="184" t="s">
        <v>12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R32" s="1274" t="s">
        <v>13</v>
      </c>
      <c r="S32" s="1274"/>
      <c r="T32" s="1274"/>
      <c r="U32" s="1274"/>
    </row>
    <row r="33" spans="1:23" ht="15.75" x14ac:dyDescent="0.2">
      <c r="A33" s="1273" t="s">
        <v>14</v>
      </c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273"/>
    </row>
    <row r="34" spans="1:23" ht="15.75" x14ac:dyDescent="0.2">
      <c r="A34" s="1273" t="s">
        <v>15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</row>
    <row r="35" spans="1:23" x14ac:dyDescent="0.2">
      <c r="R35" s="1271" t="s">
        <v>87</v>
      </c>
      <c r="S35" s="1271"/>
      <c r="T35" s="1271"/>
      <c r="U35" s="1271"/>
      <c r="V35" s="1271"/>
      <c r="W35" s="1271"/>
    </row>
  </sheetData>
  <mergeCells count="25">
    <mergeCell ref="R35:W35"/>
    <mergeCell ref="A30:I30"/>
    <mergeCell ref="O30:U30"/>
    <mergeCell ref="A33:U33"/>
    <mergeCell ref="R32:U32"/>
    <mergeCell ref="A34:U34"/>
    <mergeCell ref="O1:U1"/>
    <mergeCell ref="B4:U4"/>
    <mergeCell ref="B6:U6"/>
    <mergeCell ref="A8:B8"/>
    <mergeCell ref="C11:E11"/>
    <mergeCell ref="F11:H11"/>
    <mergeCell ref="I11:K11"/>
    <mergeCell ref="L11:N11"/>
    <mergeCell ref="A27:B27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A21:B21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00B050"/>
  </sheetPr>
  <dimension ref="A1:X36"/>
  <sheetViews>
    <sheetView topLeftCell="A5" zoomScaleSheetLayoutView="115" workbookViewId="0">
      <selection activeCell="J12" sqref="J12:J23"/>
    </sheetView>
  </sheetViews>
  <sheetFormatPr defaultRowHeight="12.75" x14ac:dyDescent="0.2"/>
  <cols>
    <col min="1" max="1" width="7.42578125" style="159" customWidth="1"/>
    <col min="2" max="2" width="22.5703125" style="159" customWidth="1"/>
    <col min="3" max="3" width="12.85546875" style="159" customWidth="1"/>
    <col min="4" max="4" width="12" style="159" customWidth="1"/>
    <col min="5" max="5" width="17.5703125" style="159" customWidth="1"/>
    <col min="6" max="6" width="14.7109375" style="159" customWidth="1"/>
    <col min="7" max="7" width="16.28515625" style="159" customWidth="1"/>
    <col min="8" max="8" width="14.5703125" style="159" customWidth="1"/>
    <col min="9" max="9" width="12.7109375" style="159" customWidth="1"/>
    <col min="10" max="10" width="14" style="159" customWidth="1"/>
    <col min="11" max="11" width="12.85546875" style="159" customWidth="1"/>
    <col min="12" max="12" width="11.5703125" style="159" customWidth="1"/>
    <col min="13" max="13" width="9.140625" style="159"/>
    <col min="14" max="14" width="17.5703125" style="159" customWidth="1"/>
    <col min="15" max="16" width="9.140625" style="159"/>
    <col min="17" max="17" width="11.7109375" style="159" customWidth="1"/>
    <col min="18" max="18" width="11.7109375" style="587" customWidth="1"/>
    <col min="19" max="20" width="9.5703125" style="159" bestFit="1" customWidth="1"/>
    <col min="21" max="21" width="9.140625" style="159"/>
    <col min="22" max="22" width="12.28515625" style="159" customWidth="1"/>
    <col min="23" max="16384" width="9.140625" style="159"/>
  </cols>
  <sheetData>
    <row r="1" spans="1:24" s="82" customFormat="1" x14ac:dyDescent="0.2">
      <c r="E1" s="1275"/>
      <c r="F1" s="1275"/>
      <c r="G1" s="1275"/>
      <c r="H1" s="1275"/>
      <c r="I1" s="1275"/>
      <c r="J1" s="309" t="s">
        <v>671</v>
      </c>
    </row>
    <row r="2" spans="1:24" s="82" customFormat="1" ht="15" x14ac:dyDescent="0.2">
      <c r="A2" s="1276" t="s">
        <v>0</v>
      </c>
      <c r="B2" s="1276"/>
      <c r="C2" s="1276"/>
      <c r="D2" s="1276"/>
      <c r="E2" s="1276"/>
      <c r="F2" s="1276"/>
      <c r="G2" s="1276"/>
      <c r="H2" s="1276"/>
      <c r="I2" s="1276"/>
      <c r="J2" s="1276"/>
    </row>
    <row r="3" spans="1:24" s="82" customFormat="1" ht="20.25" x14ac:dyDescent="0.3">
      <c r="A3" s="896" t="s">
        <v>745</v>
      </c>
      <c r="B3" s="896"/>
      <c r="C3" s="896"/>
      <c r="D3" s="896"/>
      <c r="E3" s="896"/>
      <c r="F3" s="896"/>
      <c r="G3" s="896"/>
      <c r="H3" s="896"/>
      <c r="I3" s="896"/>
      <c r="J3" s="896"/>
    </row>
    <row r="4" spans="1:24" s="82" customFormat="1" ht="14.25" customHeight="1" x14ac:dyDescent="0.2"/>
    <row r="5" spans="1:24" ht="19.5" customHeight="1" x14ac:dyDescent="0.25">
      <c r="A5" s="1277" t="s">
        <v>823</v>
      </c>
      <c r="B5" s="1277"/>
      <c r="C5" s="1277"/>
      <c r="D5" s="1277"/>
      <c r="E5" s="1277"/>
      <c r="F5" s="1277"/>
      <c r="G5" s="1277"/>
      <c r="H5" s="1277"/>
      <c r="I5" s="1277"/>
      <c r="J5" s="1277"/>
      <c r="K5" s="1277"/>
      <c r="L5" s="1277"/>
    </row>
    <row r="6" spans="1:24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  <c r="N6" s="312"/>
      <c r="O6" s="312"/>
      <c r="P6" s="312"/>
      <c r="Q6" s="312"/>
      <c r="R6" s="312"/>
      <c r="S6" s="312"/>
      <c r="T6" s="312"/>
      <c r="U6" s="312"/>
    </row>
    <row r="7" spans="1:24" ht="0.75" customHeight="1" x14ac:dyDescent="0.2">
      <c r="N7" s="312"/>
      <c r="O7" s="312"/>
      <c r="P7" s="312"/>
      <c r="Q7" s="312"/>
      <c r="R7" s="312"/>
      <c r="S7" s="312"/>
      <c r="T7" s="312"/>
      <c r="U7" s="312"/>
    </row>
    <row r="8" spans="1:24" x14ac:dyDescent="0.2">
      <c r="A8" s="1168" t="s">
        <v>672</v>
      </c>
      <c r="B8" s="1168"/>
      <c r="C8" s="311"/>
      <c r="H8" s="919"/>
      <c r="I8" s="919"/>
      <c r="J8" s="919"/>
      <c r="K8" s="919"/>
      <c r="L8" s="919"/>
      <c r="N8" s="312"/>
      <c r="O8" s="312"/>
      <c r="P8" s="312"/>
      <c r="Q8" s="312"/>
      <c r="R8" s="312"/>
      <c r="S8" s="312"/>
      <c r="T8" s="312"/>
      <c r="U8" s="312"/>
    </row>
    <row r="9" spans="1:24" ht="18" customHeight="1" x14ac:dyDescent="0.2">
      <c r="A9" s="1077" t="s">
        <v>2</v>
      </c>
      <c r="B9" s="1077" t="s">
        <v>40</v>
      </c>
      <c r="C9" s="1280" t="s">
        <v>673</v>
      </c>
      <c r="D9" s="1280"/>
      <c r="E9" s="1280" t="s">
        <v>130</v>
      </c>
      <c r="F9" s="1280"/>
      <c r="G9" s="1280" t="s">
        <v>674</v>
      </c>
      <c r="H9" s="1280"/>
      <c r="I9" s="1280" t="s">
        <v>131</v>
      </c>
      <c r="J9" s="1280"/>
      <c r="K9" s="1280" t="s">
        <v>132</v>
      </c>
      <c r="L9" s="1280"/>
      <c r="N9" s="312"/>
      <c r="O9" s="312"/>
      <c r="P9" s="312"/>
      <c r="Q9" s="312"/>
      <c r="R9" s="312"/>
      <c r="S9" s="312"/>
      <c r="T9" s="312"/>
      <c r="U9" s="312"/>
    </row>
    <row r="10" spans="1:24" ht="44.25" customHeight="1" x14ac:dyDescent="0.2">
      <c r="A10" s="1077"/>
      <c r="B10" s="1077"/>
      <c r="C10" s="87" t="s">
        <v>675</v>
      </c>
      <c r="D10" s="87" t="s">
        <v>676</v>
      </c>
      <c r="E10" s="87" t="s">
        <v>677</v>
      </c>
      <c r="F10" s="87" t="s">
        <v>678</v>
      </c>
      <c r="G10" s="87" t="s">
        <v>677</v>
      </c>
      <c r="H10" s="87" t="s">
        <v>678</v>
      </c>
      <c r="I10" s="87" t="s">
        <v>675</v>
      </c>
      <c r="J10" s="87" t="s">
        <v>676</v>
      </c>
      <c r="K10" s="87" t="s">
        <v>675</v>
      </c>
      <c r="L10" s="87" t="s">
        <v>676</v>
      </c>
      <c r="N10" s="312"/>
      <c r="O10" s="312"/>
      <c r="P10" s="312"/>
      <c r="Q10" s="312"/>
      <c r="R10" s="312"/>
      <c r="S10" s="312"/>
      <c r="T10" s="312"/>
      <c r="U10" s="312"/>
    </row>
    <row r="11" spans="1:24" x14ac:dyDescent="0.2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N11" s="312"/>
      <c r="O11" s="312"/>
      <c r="P11" s="312"/>
      <c r="Q11" s="312"/>
      <c r="R11" s="312"/>
      <c r="S11" s="312"/>
      <c r="T11" s="312"/>
      <c r="U11" s="312"/>
    </row>
    <row r="12" spans="1:24" ht="15.75" x14ac:dyDescent="0.2">
      <c r="A12" s="313">
        <v>1</v>
      </c>
      <c r="B12" s="520" t="s">
        <v>950</v>
      </c>
      <c r="C12" s="605">
        <v>201.786</v>
      </c>
      <c r="D12" s="608">
        <v>201.78550000000001</v>
      </c>
      <c r="E12" s="604">
        <v>8777669.25</v>
      </c>
      <c r="F12" s="604">
        <v>8777669.25</v>
      </c>
      <c r="G12" s="604">
        <v>2040000</v>
      </c>
      <c r="H12" s="778">
        <v>1190000</v>
      </c>
      <c r="I12" s="603">
        <f>C12*1375</f>
        <v>277455.75</v>
      </c>
      <c r="J12" s="604">
        <v>32610.375</v>
      </c>
      <c r="K12" s="604">
        <v>196358.10209999999</v>
      </c>
      <c r="L12" s="604">
        <f>K12*15.8/100</f>
        <v>31024.580131799998</v>
      </c>
      <c r="N12" s="779"/>
      <c r="O12" s="312"/>
      <c r="P12" s="312"/>
      <c r="Q12" s="609"/>
      <c r="R12" s="609"/>
      <c r="S12" s="609"/>
      <c r="T12" s="609"/>
      <c r="U12" s="312"/>
      <c r="V12" s="601"/>
    </row>
    <row r="13" spans="1:24" ht="15.75" x14ac:dyDescent="0.2">
      <c r="A13" s="313">
        <v>2</v>
      </c>
      <c r="B13" s="520" t="s">
        <v>954</v>
      </c>
      <c r="C13" s="605">
        <v>536.22500000000002</v>
      </c>
      <c r="D13" s="608">
        <v>536.22450000000003</v>
      </c>
      <c r="E13" s="604">
        <v>23325765.75</v>
      </c>
      <c r="F13" s="604">
        <v>23325765.75</v>
      </c>
      <c r="G13" s="604">
        <v>4126000</v>
      </c>
      <c r="H13" s="778">
        <v>2406833.3333333335</v>
      </c>
      <c r="I13" s="603">
        <f t="shared" ref="I13:I23" si="0">C13*1375</f>
        <v>737309.375</v>
      </c>
      <c r="J13" s="604">
        <v>306231.1875</v>
      </c>
      <c r="K13" s="604">
        <v>500821.14577499998</v>
      </c>
      <c r="L13" s="604">
        <f t="shared" ref="L13:L23" si="1">K13*15.8/100</f>
        <v>79129.741032450009</v>
      </c>
      <c r="M13" s="587"/>
      <c r="N13" s="779"/>
      <c r="O13" s="312"/>
      <c r="P13" s="312"/>
      <c r="Q13" s="609"/>
      <c r="R13" s="609"/>
      <c r="S13" s="312"/>
      <c r="T13" s="312"/>
      <c r="U13" s="312"/>
      <c r="V13" s="601"/>
      <c r="W13" s="587"/>
      <c r="X13" s="587"/>
    </row>
    <row r="14" spans="1:24" ht="15.75" x14ac:dyDescent="0.2">
      <c r="A14" s="313">
        <v>3</v>
      </c>
      <c r="B14" s="520" t="s">
        <v>956</v>
      </c>
      <c r="C14" s="605">
        <v>18.098500000000001</v>
      </c>
      <c r="D14" s="608">
        <v>16.586500000000001</v>
      </c>
      <c r="E14" s="604">
        <v>787284.75</v>
      </c>
      <c r="F14" s="604">
        <v>721512.74999999988</v>
      </c>
      <c r="G14" s="604">
        <v>1668000</v>
      </c>
      <c r="H14" s="778">
        <v>973000</v>
      </c>
      <c r="I14" s="603">
        <f t="shared" si="0"/>
        <v>24885.437500000004</v>
      </c>
      <c r="J14" s="604">
        <v>9564.1875</v>
      </c>
      <c r="K14" s="604">
        <v>41669.1685125</v>
      </c>
      <c r="L14" s="604">
        <f t="shared" si="1"/>
        <v>6583.7286249750005</v>
      </c>
      <c r="M14" s="587"/>
      <c r="N14" s="779"/>
      <c r="O14" s="312"/>
      <c r="P14" s="312"/>
      <c r="Q14" s="609"/>
      <c r="R14" s="609"/>
      <c r="S14" s="312"/>
      <c r="T14" s="312"/>
      <c r="U14" s="312"/>
      <c r="V14" s="601"/>
      <c r="W14" s="587"/>
      <c r="X14" s="587"/>
    </row>
    <row r="15" spans="1:24" ht="15.75" x14ac:dyDescent="0.2">
      <c r="A15" s="313">
        <v>4</v>
      </c>
      <c r="B15" s="520" t="s">
        <v>961</v>
      </c>
      <c r="C15" s="605">
        <v>42.07</v>
      </c>
      <c r="D15" s="608">
        <v>42.07</v>
      </c>
      <c r="E15" s="604">
        <v>1830197.25</v>
      </c>
      <c r="F15" s="604">
        <v>1830197.25</v>
      </c>
      <c r="G15" s="604">
        <v>942000</v>
      </c>
      <c r="H15" s="778">
        <v>549500</v>
      </c>
      <c r="I15" s="603">
        <f t="shared" si="0"/>
        <v>57846.25</v>
      </c>
      <c r="J15" s="604">
        <v>27292.5</v>
      </c>
      <c r="K15" s="604">
        <v>49311.169199999997</v>
      </c>
      <c r="L15" s="604">
        <f t="shared" si="1"/>
        <v>7791.1647335999996</v>
      </c>
      <c r="M15" s="587"/>
      <c r="N15" s="779"/>
      <c r="O15" s="312"/>
      <c r="P15" s="312"/>
      <c r="Q15" s="609"/>
      <c r="R15" s="609"/>
      <c r="S15" s="312"/>
      <c r="T15" s="312"/>
      <c r="U15" s="312"/>
      <c r="V15" s="601"/>
      <c r="W15" s="587"/>
      <c r="X15" s="587"/>
    </row>
    <row r="16" spans="1:24" ht="15.75" x14ac:dyDescent="0.2">
      <c r="A16" s="313">
        <v>5</v>
      </c>
      <c r="B16" s="520" t="s">
        <v>964</v>
      </c>
      <c r="C16" s="605">
        <v>22.302</v>
      </c>
      <c r="D16" s="608">
        <v>17.104500000000002</v>
      </c>
      <c r="E16" s="604">
        <v>970136.99999999988</v>
      </c>
      <c r="F16" s="604">
        <v>744045.74999999988</v>
      </c>
      <c r="G16" s="604">
        <v>1102000</v>
      </c>
      <c r="H16" s="778">
        <v>642833.33333333337</v>
      </c>
      <c r="I16" s="603">
        <f t="shared" si="0"/>
        <v>30665.25</v>
      </c>
      <c r="J16" s="604">
        <v>9072</v>
      </c>
      <c r="K16" s="604">
        <v>35901.966150000007</v>
      </c>
      <c r="L16" s="604">
        <f t="shared" si="1"/>
        <v>5672.5106517000022</v>
      </c>
      <c r="M16" s="587"/>
      <c r="N16" s="779"/>
      <c r="O16" s="312"/>
      <c r="P16" s="312"/>
      <c r="Q16" s="609"/>
      <c r="R16" s="609"/>
      <c r="S16" s="312"/>
      <c r="T16" s="312"/>
      <c r="U16" s="312"/>
      <c r="V16" s="601"/>
      <c r="W16" s="587"/>
      <c r="X16" s="587"/>
    </row>
    <row r="17" spans="1:24" ht="15.75" x14ac:dyDescent="0.2">
      <c r="A17" s="313">
        <v>6</v>
      </c>
      <c r="B17" s="520" t="s">
        <v>988</v>
      </c>
      <c r="C17" s="605">
        <v>354.85500000000002</v>
      </c>
      <c r="D17" s="608">
        <v>0</v>
      </c>
      <c r="E17" s="604">
        <v>15436170.749999998</v>
      </c>
      <c r="F17" s="604">
        <v>0</v>
      </c>
      <c r="G17" s="604">
        <v>2354000</v>
      </c>
      <c r="H17" s="778">
        <v>0</v>
      </c>
      <c r="I17" s="603">
        <f t="shared" si="0"/>
        <v>487925.625</v>
      </c>
      <c r="J17" s="604">
        <v>0</v>
      </c>
      <c r="K17" s="604">
        <v>325327.47052500007</v>
      </c>
      <c r="L17" s="604">
        <f t="shared" si="1"/>
        <v>51401.740342950012</v>
      </c>
      <c r="M17" s="587"/>
      <c r="N17" s="779"/>
      <c r="O17" s="312"/>
      <c r="P17" s="312"/>
      <c r="Q17" s="609"/>
      <c r="R17" s="609"/>
      <c r="S17" s="312"/>
      <c r="T17" s="312"/>
      <c r="U17" s="312"/>
      <c r="V17" s="601"/>
      <c r="W17" s="587"/>
      <c r="X17" s="587"/>
    </row>
    <row r="18" spans="1:24" ht="15.75" x14ac:dyDescent="0.2">
      <c r="A18" s="313">
        <v>7</v>
      </c>
      <c r="B18" s="520" t="s">
        <v>969</v>
      </c>
      <c r="C18" s="605">
        <v>88.71</v>
      </c>
      <c r="D18" s="608">
        <v>80.92</v>
      </c>
      <c r="E18" s="604">
        <v>3859080.75</v>
      </c>
      <c r="F18" s="604">
        <v>3520019.9999999995</v>
      </c>
      <c r="G18" s="604">
        <v>1860000</v>
      </c>
      <c r="H18" s="778">
        <v>1085000</v>
      </c>
      <c r="I18" s="603">
        <f t="shared" si="0"/>
        <v>121976.24999999999</v>
      </c>
      <c r="J18" s="604">
        <v>66027.9375</v>
      </c>
      <c r="K18" s="604">
        <v>101930.3919</v>
      </c>
      <c r="L18" s="604">
        <f t="shared" si="1"/>
        <v>16105.001920200002</v>
      </c>
      <c r="M18" s="587"/>
      <c r="N18" s="779"/>
      <c r="O18" s="312"/>
      <c r="P18" s="312"/>
      <c r="Q18" s="609"/>
      <c r="R18" s="609"/>
      <c r="S18" s="312"/>
      <c r="T18" s="312"/>
      <c r="U18" s="312"/>
      <c r="V18" s="601"/>
      <c r="W18" s="587"/>
      <c r="X18" s="587"/>
    </row>
    <row r="19" spans="1:24" ht="15.75" x14ac:dyDescent="0.2">
      <c r="A19" s="313">
        <v>8</v>
      </c>
      <c r="B19" s="520" t="s">
        <v>970</v>
      </c>
      <c r="C19" s="605">
        <v>82.81</v>
      </c>
      <c r="D19" s="608">
        <v>82.81</v>
      </c>
      <c r="E19" s="604">
        <v>3602387.2499999995</v>
      </c>
      <c r="F19" s="604">
        <v>3602387.2499999995</v>
      </c>
      <c r="G19" s="604">
        <v>884000</v>
      </c>
      <c r="H19" s="778">
        <v>515666.66666666669</v>
      </c>
      <c r="I19" s="603">
        <f t="shared" si="0"/>
        <v>113863.75</v>
      </c>
      <c r="J19" s="604">
        <v>51581.250000000007</v>
      </c>
      <c r="K19" s="604">
        <v>81343.469700000016</v>
      </c>
      <c r="L19" s="604">
        <f t="shared" si="1"/>
        <v>12852.268212600004</v>
      </c>
      <c r="M19" s="587"/>
      <c r="N19" s="779"/>
      <c r="O19" s="312"/>
      <c r="P19" s="312"/>
      <c r="Q19" s="609"/>
      <c r="R19" s="609"/>
      <c r="S19" s="312"/>
      <c r="T19" s="312"/>
      <c r="U19" s="312"/>
      <c r="V19" s="601"/>
      <c r="W19" s="587"/>
      <c r="X19" s="587"/>
    </row>
    <row r="20" spans="1:24" ht="15.75" x14ac:dyDescent="0.2">
      <c r="A20" s="313">
        <v>9</v>
      </c>
      <c r="B20" s="520" t="s">
        <v>974</v>
      </c>
      <c r="C20" s="605">
        <v>1488.86</v>
      </c>
      <c r="D20" s="608">
        <v>213.80099999999999</v>
      </c>
      <c r="E20" s="604">
        <v>64765475.25</v>
      </c>
      <c r="F20" s="604">
        <v>9300343.5</v>
      </c>
      <c r="G20" s="604">
        <v>1404000</v>
      </c>
      <c r="H20" s="778">
        <v>819000</v>
      </c>
      <c r="I20" s="603">
        <f>C20*1375</f>
        <v>2047182.4999999998</v>
      </c>
      <c r="J20" s="604">
        <v>136686.375</v>
      </c>
      <c r="K20" s="604">
        <v>1227717.47655</v>
      </c>
      <c r="L20" s="604">
        <f t="shared" si="1"/>
        <v>193979.36129490004</v>
      </c>
      <c r="M20" s="587"/>
      <c r="N20" s="779"/>
      <c r="O20" s="312"/>
      <c r="P20" s="312"/>
      <c r="Q20" s="609"/>
      <c r="R20" s="609"/>
      <c r="S20" s="312"/>
      <c r="T20" s="312"/>
      <c r="U20" s="312"/>
      <c r="V20" s="601"/>
      <c r="W20" s="587"/>
      <c r="X20" s="587"/>
    </row>
    <row r="21" spans="1:24" ht="15.75" x14ac:dyDescent="0.2">
      <c r="A21" s="313">
        <v>10</v>
      </c>
      <c r="B21" s="520" t="s">
        <v>976</v>
      </c>
      <c r="C21" s="605">
        <v>38.43</v>
      </c>
      <c r="D21" s="608">
        <v>38.43</v>
      </c>
      <c r="E21" s="604">
        <v>1671704.9999999998</v>
      </c>
      <c r="F21" s="604">
        <v>1671704.9999999998</v>
      </c>
      <c r="G21" s="604">
        <v>1486000</v>
      </c>
      <c r="H21" s="778">
        <v>866833.33333333337</v>
      </c>
      <c r="I21" s="603">
        <f t="shared" si="0"/>
        <v>52841.25</v>
      </c>
      <c r="J21" s="604">
        <v>27352.5</v>
      </c>
      <c r="K21" s="604">
        <v>55175.559750000008</v>
      </c>
      <c r="L21" s="604">
        <f t="shared" si="1"/>
        <v>8717.7384405000012</v>
      </c>
      <c r="M21" s="587"/>
      <c r="N21" s="779"/>
      <c r="O21" s="312"/>
      <c r="P21" s="312"/>
      <c r="Q21" s="609"/>
      <c r="R21" s="609"/>
      <c r="S21" s="312"/>
      <c r="T21" s="312"/>
      <c r="U21" s="312"/>
      <c r="V21" s="601"/>
      <c r="W21" s="587"/>
      <c r="X21" s="587"/>
    </row>
    <row r="22" spans="1:24" ht="15.75" x14ac:dyDescent="0.2">
      <c r="A22" s="313">
        <v>11</v>
      </c>
      <c r="B22" s="520" t="s">
        <v>979</v>
      </c>
      <c r="C22" s="605">
        <v>155.36000000000001</v>
      </c>
      <c r="D22" s="608">
        <v>115.414</v>
      </c>
      <c r="E22" s="604">
        <v>6758377.4999999991</v>
      </c>
      <c r="F22" s="604">
        <v>5020508.9999999991</v>
      </c>
      <c r="G22" s="604">
        <v>1402000</v>
      </c>
      <c r="H22" s="604">
        <v>701000</v>
      </c>
      <c r="I22" s="603">
        <f t="shared" si="0"/>
        <v>213620.00000000003</v>
      </c>
      <c r="J22" s="604">
        <v>76798.8</v>
      </c>
      <c r="K22" s="604">
        <v>148452.65549999999</v>
      </c>
      <c r="L22" s="604">
        <f t="shared" si="1"/>
        <v>23455.519569</v>
      </c>
      <c r="M22" s="587"/>
      <c r="N22" s="779"/>
      <c r="O22" s="312"/>
      <c r="P22" s="312"/>
      <c r="Q22" s="609"/>
      <c r="R22" s="609"/>
      <c r="S22" s="312"/>
      <c r="T22" s="312"/>
      <c r="U22" s="312"/>
      <c r="V22" s="601"/>
      <c r="W22" s="587"/>
      <c r="X22" s="587"/>
    </row>
    <row r="23" spans="1:24" ht="15.75" x14ac:dyDescent="0.25">
      <c r="A23" s="313">
        <v>12</v>
      </c>
      <c r="B23" s="522" t="s">
        <v>1005</v>
      </c>
      <c r="C23" s="602">
        <f>SUM(C12:C22)</f>
        <v>3029.5065</v>
      </c>
      <c r="D23" s="602">
        <f>SUM(D12:D22)</f>
        <v>1345.146</v>
      </c>
      <c r="E23" s="602">
        <f t="shared" ref="E23:G23" si="2">SUM(E12:E22)</f>
        <v>131784250.5</v>
      </c>
      <c r="F23" s="602">
        <f t="shared" si="2"/>
        <v>58514155.5</v>
      </c>
      <c r="G23" s="602">
        <f t="shared" si="2"/>
        <v>19268000</v>
      </c>
      <c r="H23" s="602">
        <f>SUM(H12:H22)</f>
        <v>9749666.6666666679</v>
      </c>
      <c r="I23" s="606">
        <f t="shared" si="0"/>
        <v>4165571.4375</v>
      </c>
      <c r="J23" s="607">
        <v>737054.55</v>
      </c>
      <c r="K23" s="607">
        <v>2764008.5756625002</v>
      </c>
      <c r="L23" s="607">
        <f t="shared" si="1"/>
        <v>436713.35495467507</v>
      </c>
      <c r="M23" s="587"/>
      <c r="N23" s="780"/>
      <c r="O23" s="312"/>
      <c r="P23" s="312"/>
      <c r="Q23" s="609"/>
      <c r="R23" s="609"/>
      <c r="S23" s="312"/>
      <c r="T23" s="312"/>
      <c r="U23" s="312"/>
      <c r="V23" s="601"/>
      <c r="W23" s="587"/>
      <c r="X23" s="587"/>
    </row>
    <row r="24" spans="1:24" x14ac:dyDescent="0.2">
      <c r="A24" s="92"/>
      <c r="B24" s="112"/>
      <c r="C24" s="112"/>
      <c r="D24" s="312"/>
      <c r="E24" s="312"/>
      <c r="F24" s="312"/>
      <c r="G24" s="312"/>
      <c r="H24" s="312"/>
      <c r="I24" s="312"/>
      <c r="J24" s="312"/>
      <c r="N24" s="312"/>
      <c r="O24" s="312"/>
      <c r="P24" s="312"/>
      <c r="Q24" s="312"/>
      <c r="R24" s="312"/>
      <c r="S24" s="312"/>
      <c r="T24" s="312"/>
      <c r="U24" s="312"/>
    </row>
    <row r="25" spans="1:24" x14ac:dyDescent="0.2">
      <c r="A25" s="92"/>
      <c r="B25" s="112"/>
      <c r="C25" s="112"/>
      <c r="D25" s="312"/>
      <c r="E25" s="312"/>
      <c r="F25" s="312"/>
      <c r="G25" s="312"/>
      <c r="H25" s="312"/>
      <c r="I25" s="312"/>
      <c r="J25" s="312"/>
      <c r="N25" s="312"/>
      <c r="O25" s="312"/>
      <c r="P25" s="312"/>
      <c r="Q25" s="312"/>
      <c r="R25" s="312"/>
      <c r="S25" s="312"/>
      <c r="T25" s="312"/>
      <c r="U25" s="312"/>
    </row>
    <row r="26" spans="1:24" x14ac:dyDescent="0.2">
      <c r="A26" s="92"/>
      <c r="B26" s="112"/>
      <c r="C26" s="112"/>
      <c r="D26" s="312"/>
      <c r="E26" s="312"/>
      <c r="F26" s="312"/>
      <c r="G26" s="312"/>
      <c r="H26" s="312"/>
      <c r="I26" s="312"/>
      <c r="J26" s="312"/>
      <c r="N26" s="312"/>
      <c r="O26" s="312"/>
      <c r="P26" s="312"/>
      <c r="Q26" s="312"/>
      <c r="R26" s="312"/>
      <c r="S26" s="312"/>
      <c r="T26" s="312"/>
      <c r="U26" s="312"/>
    </row>
    <row r="27" spans="1:24" ht="15.75" customHeight="1" x14ac:dyDescent="0.2">
      <c r="A27" s="95" t="s">
        <v>12</v>
      </c>
      <c r="B27" s="95"/>
      <c r="C27" s="95"/>
      <c r="D27" s="95"/>
      <c r="E27" s="95"/>
      <c r="F27" s="95"/>
      <c r="G27" s="95"/>
      <c r="I27" s="1279" t="s">
        <v>13</v>
      </c>
      <c r="J27" s="1279"/>
      <c r="N27" s="312"/>
      <c r="O27" s="312"/>
      <c r="P27" s="312"/>
      <c r="Q27" s="312"/>
      <c r="R27" s="312"/>
      <c r="S27" s="312"/>
      <c r="T27" s="312"/>
      <c r="U27" s="312"/>
    </row>
    <row r="28" spans="1:24" ht="12.75" customHeight="1" x14ac:dyDescent="0.2">
      <c r="A28" s="1281" t="s">
        <v>680</v>
      </c>
      <c r="B28" s="1281"/>
      <c r="C28" s="1281"/>
      <c r="D28" s="1281"/>
      <c r="E28" s="1281"/>
      <c r="F28" s="1281"/>
      <c r="G28" s="1281"/>
      <c r="H28" s="1281"/>
      <c r="I28" s="1281"/>
      <c r="J28" s="1281"/>
      <c r="N28" s="312"/>
      <c r="O28" s="312"/>
      <c r="P28" s="312"/>
      <c r="Q28" s="312"/>
      <c r="R28" s="312"/>
      <c r="S28" s="312"/>
      <c r="T28" s="312"/>
      <c r="U28" s="312"/>
    </row>
    <row r="29" spans="1:24" ht="12.75" customHeight="1" x14ac:dyDescent="0.2">
      <c r="A29" s="314"/>
      <c r="B29" s="314"/>
      <c r="C29" s="314"/>
      <c r="D29" s="314"/>
      <c r="E29" s="314"/>
      <c r="F29" s="314"/>
      <c r="G29" s="314"/>
      <c r="H29" s="1279" t="s">
        <v>20</v>
      </c>
      <c r="I29" s="1279"/>
      <c r="J29" s="1279"/>
      <c r="K29" s="1279"/>
    </row>
    <row r="30" spans="1:24" x14ac:dyDescent="0.2">
      <c r="A30" s="95"/>
      <c r="B30" s="95"/>
      <c r="C30" s="95"/>
      <c r="E30" s="95"/>
      <c r="H30" s="1168" t="s">
        <v>87</v>
      </c>
      <c r="I30" s="1168"/>
      <c r="J30" s="1168"/>
    </row>
    <row r="34" spans="1:10" x14ac:dyDescent="0.2">
      <c r="A34" s="1278"/>
      <c r="B34" s="1278"/>
      <c r="C34" s="1278"/>
      <c r="D34" s="1278"/>
      <c r="E34" s="1278"/>
      <c r="F34" s="1278"/>
      <c r="G34" s="1278"/>
      <c r="H34" s="1278"/>
      <c r="I34" s="1278"/>
      <c r="J34" s="1278"/>
    </row>
    <row r="36" spans="1:10" x14ac:dyDescent="0.2">
      <c r="A36" s="1278"/>
      <c r="B36" s="1278"/>
      <c r="C36" s="1278"/>
      <c r="D36" s="1278"/>
      <c r="E36" s="1278"/>
      <c r="F36" s="1278"/>
      <c r="G36" s="1278"/>
      <c r="H36" s="1278"/>
      <c r="I36" s="1278"/>
      <c r="J36" s="1278"/>
    </row>
  </sheetData>
  <mergeCells count="19">
    <mergeCell ref="A36:J36"/>
    <mergeCell ref="H29:K29"/>
    <mergeCell ref="A9:A10"/>
    <mergeCell ref="B9:B10"/>
    <mergeCell ref="C9:D9"/>
    <mergeCell ref="E9:F9"/>
    <mergeCell ref="G9:H9"/>
    <mergeCell ref="I9:J9"/>
    <mergeCell ref="K9:L9"/>
    <mergeCell ref="I27:J27"/>
    <mergeCell ref="A28:J28"/>
    <mergeCell ref="H30:J30"/>
    <mergeCell ref="A34:J34"/>
    <mergeCell ref="E1:I1"/>
    <mergeCell ref="A2:J2"/>
    <mergeCell ref="A3:J3"/>
    <mergeCell ref="A8:B8"/>
    <mergeCell ref="A5:L5"/>
    <mergeCell ref="H8:L8"/>
  </mergeCells>
  <printOptions horizontalCentered="1"/>
  <pageMargins left="0.20866141699999999" right="0.20866141699999999" top="0.23622047244094499" bottom="0" header="0.31496062992126" footer="0.31496062992126"/>
  <pageSetup paperSize="9" scale="85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00B050"/>
  </sheetPr>
  <dimension ref="A1:X36"/>
  <sheetViews>
    <sheetView zoomScaleSheetLayoutView="100" workbookViewId="0">
      <selection activeCell="J12" sqref="J12:J23"/>
    </sheetView>
  </sheetViews>
  <sheetFormatPr defaultRowHeight="12.75" x14ac:dyDescent="0.2"/>
  <cols>
    <col min="1" max="1" width="7.42578125" style="159" customWidth="1"/>
    <col min="2" max="2" width="21" style="159" customWidth="1"/>
    <col min="3" max="3" width="13.7109375" style="159" customWidth="1"/>
    <col min="4" max="4" width="10" style="159" customWidth="1"/>
    <col min="5" max="5" width="12.28515625" style="159" customWidth="1"/>
    <col min="6" max="6" width="12.140625" style="159" customWidth="1"/>
    <col min="7" max="7" width="13.28515625" style="159" customWidth="1"/>
    <col min="8" max="8" width="14.5703125" style="159" customWidth="1"/>
    <col min="9" max="9" width="12" style="159" customWidth="1"/>
    <col min="10" max="10" width="13.140625" style="159" customWidth="1"/>
    <col min="11" max="11" width="12.140625" style="159" customWidth="1"/>
    <col min="12" max="12" width="12" style="159" customWidth="1"/>
    <col min="13" max="13" width="9.140625" style="159"/>
    <col min="14" max="14" width="11.28515625" style="159" customWidth="1"/>
    <col min="15" max="16" width="9.140625" style="159"/>
    <col min="17" max="17" width="11.5703125" style="159" customWidth="1"/>
    <col min="18" max="16384" width="9.140625" style="159"/>
  </cols>
  <sheetData>
    <row r="1" spans="1:24" s="82" customFormat="1" x14ac:dyDescent="0.2">
      <c r="E1" s="1275"/>
      <c r="F1" s="1275"/>
      <c r="G1" s="1275"/>
      <c r="H1" s="1275"/>
      <c r="I1" s="1275"/>
      <c r="J1" s="309" t="s">
        <v>679</v>
      </c>
    </row>
    <row r="2" spans="1:24" s="82" customFormat="1" ht="15" x14ac:dyDescent="0.2">
      <c r="A2" s="1276" t="s">
        <v>0</v>
      </c>
      <c r="B2" s="1276"/>
      <c r="C2" s="1276"/>
      <c r="D2" s="1276"/>
      <c r="E2" s="1276"/>
      <c r="F2" s="1276"/>
      <c r="G2" s="1276"/>
      <c r="H2" s="1276"/>
      <c r="I2" s="1276"/>
      <c r="J2" s="1276"/>
    </row>
    <row r="3" spans="1:24" s="82" customFormat="1" ht="20.25" x14ac:dyDescent="0.3">
      <c r="A3" s="896" t="s">
        <v>745</v>
      </c>
      <c r="B3" s="896"/>
      <c r="C3" s="896"/>
      <c r="D3" s="896"/>
      <c r="E3" s="896"/>
      <c r="F3" s="896"/>
      <c r="G3" s="896"/>
      <c r="H3" s="896"/>
      <c r="I3" s="896"/>
      <c r="J3" s="896"/>
    </row>
    <row r="4" spans="1:24" s="82" customFormat="1" ht="14.25" customHeight="1" x14ac:dyDescent="0.2"/>
    <row r="5" spans="1:24" ht="16.5" customHeight="1" x14ac:dyDescent="0.25">
      <c r="A5" s="1277" t="s">
        <v>824</v>
      </c>
      <c r="B5" s="1277"/>
      <c r="C5" s="1277"/>
      <c r="D5" s="1277"/>
      <c r="E5" s="1277"/>
      <c r="F5" s="1277"/>
      <c r="G5" s="1277"/>
      <c r="H5" s="1277"/>
      <c r="I5" s="1277"/>
      <c r="J5" s="1277"/>
      <c r="K5" s="1277"/>
      <c r="L5" s="1277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</row>
    <row r="6" spans="1:24" ht="13.5" customHeight="1" x14ac:dyDescent="0.2">
      <c r="A6" s="310"/>
      <c r="B6" s="310"/>
      <c r="C6" s="310"/>
      <c r="D6" s="310"/>
      <c r="E6" s="310"/>
      <c r="F6" s="310"/>
      <c r="G6" s="310"/>
      <c r="H6" s="310"/>
      <c r="I6" s="310"/>
      <c r="J6" s="310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4" ht="0.75" customHeight="1" x14ac:dyDescent="0.2"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</row>
    <row r="8" spans="1:24" x14ac:dyDescent="0.2">
      <c r="A8" s="1168" t="s">
        <v>672</v>
      </c>
      <c r="B8" s="1168"/>
      <c r="C8" s="311"/>
      <c r="H8" s="919"/>
      <c r="I8" s="919"/>
      <c r="J8" s="919"/>
      <c r="K8" s="919"/>
      <c r="L8" s="919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</row>
    <row r="9" spans="1:24" ht="21" customHeight="1" x14ac:dyDescent="0.2">
      <c r="A9" s="1077" t="s">
        <v>2</v>
      </c>
      <c r="B9" s="1077" t="s">
        <v>40</v>
      </c>
      <c r="C9" s="1280" t="s">
        <v>673</v>
      </c>
      <c r="D9" s="1280"/>
      <c r="E9" s="1280" t="s">
        <v>130</v>
      </c>
      <c r="F9" s="1280"/>
      <c r="G9" s="1280" t="s">
        <v>674</v>
      </c>
      <c r="H9" s="1280"/>
      <c r="I9" s="1280" t="s">
        <v>131</v>
      </c>
      <c r="J9" s="1280"/>
      <c r="K9" s="1280" t="s">
        <v>132</v>
      </c>
      <c r="L9" s="1280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</row>
    <row r="10" spans="1:24" ht="45" customHeight="1" x14ac:dyDescent="0.2">
      <c r="A10" s="1077"/>
      <c r="B10" s="1077"/>
      <c r="C10" s="87" t="s">
        <v>675</v>
      </c>
      <c r="D10" s="87" t="s">
        <v>676</v>
      </c>
      <c r="E10" s="87" t="s">
        <v>677</v>
      </c>
      <c r="F10" s="87" t="s">
        <v>678</v>
      </c>
      <c r="G10" s="87" t="s">
        <v>677</v>
      </c>
      <c r="H10" s="87" t="s">
        <v>678</v>
      </c>
      <c r="I10" s="87" t="s">
        <v>675</v>
      </c>
      <c r="J10" s="87" t="s">
        <v>676</v>
      </c>
      <c r="K10" s="87" t="s">
        <v>675</v>
      </c>
      <c r="L10" s="87" t="s">
        <v>676</v>
      </c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</row>
    <row r="11" spans="1:24" x14ac:dyDescent="0.2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</row>
    <row r="12" spans="1:24" ht="15.75" x14ac:dyDescent="0.2">
      <c r="A12" s="313">
        <v>1</v>
      </c>
      <c r="B12" s="520" t="s">
        <v>950</v>
      </c>
      <c r="C12" s="527">
        <v>51.99</v>
      </c>
      <c r="D12" s="600">
        <v>43.480499999999999</v>
      </c>
      <c r="E12" s="604">
        <v>2256170.6999999997</v>
      </c>
      <c r="F12" s="604">
        <v>1887053.7</v>
      </c>
      <c r="G12" s="604">
        <v>2040000</v>
      </c>
      <c r="H12" s="778">
        <v>1190000</v>
      </c>
      <c r="I12" s="604">
        <f>C12*1375</f>
        <v>71486.25</v>
      </c>
      <c r="J12" s="604">
        <v>151339.125</v>
      </c>
      <c r="K12" s="604">
        <v>42026.84865</v>
      </c>
      <c r="L12" s="603">
        <f>K12*20.8/100</f>
        <v>8741.5845191999997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</row>
    <row r="13" spans="1:24" ht="15.75" x14ac:dyDescent="0.2">
      <c r="A13" s="313">
        <v>2</v>
      </c>
      <c r="B13" s="520" t="s">
        <v>954</v>
      </c>
      <c r="C13" s="527">
        <v>454.99</v>
      </c>
      <c r="D13" s="600">
        <v>408.30824999999999</v>
      </c>
      <c r="E13" s="604">
        <v>19746392.400000002</v>
      </c>
      <c r="F13" s="604">
        <v>17720578.050000001</v>
      </c>
      <c r="G13" s="604">
        <v>4126000</v>
      </c>
      <c r="H13" s="778">
        <v>2406833.3333333335</v>
      </c>
      <c r="I13" s="604">
        <f t="shared" ref="I13:I23" si="0">C13*1375</f>
        <v>625611.25</v>
      </c>
      <c r="J13" s="604">
        <v>402168.375</v>
      </c>
      <c r="K13" s="604">
        <v>367822.47555000009</v>
      </c>
      <c r="L13" s="603">
        <f t="shared" ref="L13:L23" si="1">K13*20.8/100</f>
        <v>76507.074914400015</v>
      </c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</row>
    <row r="14" spans="1:24" ht="15.75" x14ac:dyDescent="0.2">
      <c r="A14" s="313">
        <v>3</v>
      </c>
      <c r="B14" s="520" t="s">
        <v>956</v>
      </c>
      <c r="C14" s="527">
        <v>18.5</v>
      </c>
      <c r="D14" s="600">
        <v>12.75225</v>
      </c>
      <c r="E14" s="604">
        <v>802715.54999999993</v>
      </c>
      <c r="F14" s="604">
        <v>553447.65</v>
      </c>
      <c r="G14" s="604">
        <v>1668000</v>
      </c>
      <c r="H14" s="778">
        <v>973000</v>
      </c>
      <c r="I14" s="604">
        <f t="shared" si="0"/>
        <v>25437.5</v>
      </c>
      <c r="J14" s="604">
        <v>12439.875</v>
      </c>
      <c r="K14" s="604">
        <v>14952.871350000003</v>
      </c>
      <c r="L14" s="603">
        <f t="shared" si="1"/>
        <v>3110.1972408000006</v>
      </c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</row>
    <row r="15" spans="1:24" ht="15.75" x14ac:dyDescent="0.2">
      <c r="A15" s="313">
        <v>4</v>
      </c>
      <c r="B15" s="520" t="s">
        <v>961</v>
      </c>
      <c r="C15" s="527">
        <v>36.39</v>
      </c>
      <c r="D15" s="600">
        <v>36.39</v>
      </c>
      <c r="E15" s="604">
        <v>1579228.3499999999</v>
      </c>
      <c r="F15" s="604">
        <v>1579228.3499999999</v>
      </c>
      <c r="G15" s="604">
        <v>942000</v>
      </c>
      <c r="H15" s="778">
        <v>549500</v>
      </c>
      <c r="I15" s="604">
        <f t="shared" si="0"/>
        <v>50036.25</v>
      </c>
      <c r="J15" s="604">
        <v>31552.5</v>
      </c>
      <c r="K15" s="604">
        <v>29417.002200000006</v>
      </c>
      <c r="L15" s="603">
        <f t="shared" si="1"/>
        <v>6118.7364576000009</v>
      </c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</row>
    <row r="16" spans="1:24" ht="15.75" x14ac:dyDescent="0.2">
      <c r="A16" s="313">
        <v>5</v>
      </c>
      <c r="B16" s="520" t="s">
        <v>964</v>
      </c>
      <c r="C16" s="527">
        <v>19.36</v>
      </c>
      <c r="D16" s="600">
        <v>12.096</v>
      </c>
      <c r="E16" s="604">
        <v>840082.95</v>
      </c>
      <c r="F16" s="604">
        <v>524966.40000000002</v>
      </c>
      <c r="G16" s="604">
        <v>1102000</v>
      </c>
      <c r="H16" s="778">
        <v>642833.33333333337</v>
      </c>
      <c r="I16" s="604">
        <f t="shared" si="0"/>
        <v>26620</v>
      </c>
      <c r="J16" s="604">
        <v>12828.375000000002</v>
      </c>
      <c r="K16" s="604">
        <v>15648.82065</v>
      </c>
      <c r="L16" s="603">
        <f t="shared" si="1"/>
        <v>3254.9546952000001</v>
      </c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</row>
    <row r="17" spans="1:24" ht="15.75" x14ac:dyDescent="0.2">
      <c r="A17" s="313">
        <v>6</v>
      </c>
      <c r="B17" s="520" t="s">
        <v>988</v>
      </c>
      <c r="C17" s="527">
        <v>295.08999999999997</v>
      </c>
      <c r="D17" s="600">
        <v>0</v>
      </c>
      <c r="E17" s="604">
        <v>12806992.800000001</v>
      </c>
      <c r="F17" s="604">
        <v>0</v>
      </c>
      <c r="G17" s="604">
        <v>2354000</v>
      </c>
      <c r="H17" s="778">
        <v>0</v>
      </c>
      <c r="I17" s="604">
        <f t="shared" si="0"/>
        <v>405748.74999999994</v>
      </c>
      <c r="J17" s="604">
        <v>0</v>
      </c>
      <c r="K17" s="604">
        <v>238559.54084999996</v>
      </c>
      <c r="L17" s="603">
        <f t="shared" si="1"/>
        <v>49620.384496799998</v>
      </c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</row>
    <row r="18" spans="1:24" ht="15.75" x14ac:dyDescent="0.2">
      <c r="A18" s="313">
        <v>7</v>
      </c>
      <c r="B18" s="520" t="s">
        <v>969</v>
      </c>
      <c r="C18" s="527">
        <v>96.31</v>
      </c>
      <c r="D18" s="600">
        <v>88.03725</v>
      </c>
      <c r="E18" s="604">
        <v>4179680.4</v>
      </c>
      <c r="F18" s="604">
        <v>3820816.65</v>
      </c>
      <c r="G18" s="604">
        <v>1860000</v>
      </c>
      <c r="H18" s="778">
        <v>1085000</v>
      </c>
      <c r="I18" s="604">
        <f t="shared" si="0"/>
        <v>132426.25</v>
      </c>
      <c r="J18" s="604">
        <v>60690</v>
      </c>
      <c r="K18" s="604">
        <v>77856.596550000017</v>
      </c>
      <c r="L18" s="603">
        <f t="shared" si="1"/>
        <v>16194.172082400002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</row>
    <row r="19" spans="1:24" ht="15.75" x14ac:dyDescent="0.2">
      <c r="A19" s="313">
        <v>8</v>
      </c>
      <c r="B19" s="520" t="s">
        <v>970</v>
      </c>
      <c r="C19" s="527">
        <v>68.78</v>
      </c>
      <c r="D19" s="600">
        <v>68.775000000000006</v>
      </c>
      <c r="E19" s="604">
        <v>2984835</v>
      </c>
      <c r="F19" s="604">
        <v>2984835</v>
      </c>
      <c r="G19" s="604">
        <v>884000</v>
      </c>
      <c r="H19" s="778">
        <v>515666.66666666669</v>
      </c>
      <c r="I19" s="604">
        <f t="shared" si="0"/>
        <v>94572.5</v>
      </c>
      <c r="J19" s="604">
        <v>62107.5</v>
      </c>
      <c r="K19" s="604">
        <v>55599.952499999999</v>
      </c>
      <c r="L19" s="603">
        <f t="shared" si="1"/>
        <v>11564.790120000001</v>
      </c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</row>
    <row r="20" spans="1:24" ht="15.75" x14ac:dyDescent="0.2">
      <c r="A20" s="313">
        <v>9</v>
      </c>
      <c r="B20" s="520" t="s">
        <v>974</v>
      </c>
      <c r="C20" s="527">
        <v>1479.28</v>
      </c>
      <c r="D20" s="600">
        <v>182.24850000000001</v>
      </c>
      <c r="E20" s="604">
        <v>64200610.949999996</v>
      </c>
      <c r="F20" s="604">
        <v>7909584.8999999994</v>
      </c>
      <c r="G20" s="604">
        <v>1404000</v>
      </c>
      <c r="H20" s="778">
        <v>819000</v>
      </c>
      <c r="I20" s="604">
        <f t="shared" si="0"/>
        <v>2034010</v>
      </c>
      <c r="J20" s="604">
        <v>160350.75</v>
      </c>
      <c r="K20" s="604">
        <v>1195884.64665</v>
      </c>
      <c r="L20" s="603">
        <f t="shared" si="1"/>
        <v>248744.00650320001</v>
      </c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4" ht="15.75" x14ac:dyDescent="0.2">
      <c r="A21" s="313">
        <v>10</v>
      </c>
      <c r="B21" s="520" t="s">
        <v>976</v>
      </c>
      <c r="C21" s="527">
        <v>36.47</v>
      </c>
      <c r="D21" s="600">
        <v>36.47</v>
      </c>
      <c r="E21" s="604">
        <v>1582646.0999999999</v>
      </c>
      <c r="F21" s="604">
        <v>1582646.0999999999</v>
      </c>
      <c r="G21" s="604">
        <v>1486000</v>
      </c>
      <c r="H21" s="778">
        <v>866833.33333333337</v>
      </c>
      <c r="I21" s="604">
        <f t="shared" si="0"/>
        <v>50146.25</v>
      </c>
      <c r="J21" s="604">
        <v>28822.5</v>
      </c>
      <c r="K21" s="604">
        <v>29480.796450000005</v>
      </c>
      <c r="L21" s="603">
        <f t="shared" si="1"/>
        <v>6132.005661600002</v>
      </c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</row>
    <row r="22" spans="1:24" ht="15.75" x14ac:dyDescent="0.2">
      <c r="A22" s="313">
        <v>11</v>
      </c>
      <c r="B22" s="520" t="s">
        <v>979</v>
      </c>
      <c r="C22" s="527">
        <v>137.84</v>
      </c>
      <c r="D22" s="600">
        <v>102.3984</v>
      </c>
      <c r="E22" s="604">
        <v>5982429.5999999996</v>
      </c>
      <c r="F22" s="604">
        <v>4444090.5599999996</v>
      </c>
      <c r="G22" s="604">
        <v>1402000</v>
      </c>
      <c r="H22" s="604">
        <v>701000</v>
      </c>
      <c r="I22" s="604">
        <f t="shared" si="0"/>
        <v>189530</v>
      </c>
      <c r="J22" s="604">
        <v>86560.5</v>
      </c>
      <c r="K22" s="604">
        <v>111436.11720000001</v>
      </c>
      <c r="L22" s="603">
        <f t="shared" si="1"/>
        <v>23178.712377600004</v>
      </c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</row>
    <row r="23" spans="1:24" ht="15.75" x14ac:dyDescent="0.25">
      <c r="A23" s="313">
        <v>12</v>
      </c>
      <c r="B23" s="522" t="s">
        <v>1005</v>
      </c>
      <c r="C23" s="528">
        <f>SUM(C12:C22)</f>
        <v>2694.9999999999995</v>
      </c>
      <c r="D23" s="528">
        <v>982.73940000000005</v>
      </c>
      <c r="E23" s="607">
        <v>116961784.8</v>
      </c>
      <c r="F23" s="607">
        <v>44545586.399999999</v>
      </c>
      <c r="G23" s="602">
        <f t="shared" ref="G23" si="2">SUM(G12:G22)</f>
        <v>19268000</v>
      </c>
      <c r="H23" s="602">
        <f>SUM(H12:H22)</f>
        <v>9749666.6666666679</v>
      </c>
      <c r="I23" s="607">
        <f t="shared" si="0"/>
        <v>3705624.9999999995</v>
      </c>
      <c r="J23" s="607">
        <v>1008859.5</v>
      </c>
      <c r="K23" s="607">
        <v>2178685.6686</v>
      </c>
      <c r="L23" s="606">
        <f t="shared" si="1"/>
        <v>453166.61906880001</v>
      </c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</row>
    <row r="24" spans="1:24" x14ac:dyDescent="0.2">
      <c r="A24" s="92"/>
      <c r="B24" s="112"/>
      <c r="C24" s="112"/>
      <c r="D24" s="312"/>
      <c r="E24" s="312"/>
      <c r="F24" s="312"/>
      <c r="G24" s="312"/>
      <c r="H24" s="312"/>
      <c r="I24" s="312"/>
      <c r="J24" s="312"/>
    </row>
    <row r="25" spans="1:24" x14ac:dyDescent="0.2">
      <c r="A25" s="92"/>
      <c r="B25" s="112"/>
      <c r="C25" s="112"/>
      <c r="D25" s="312"/>
      <c r="E25" s="312"/>
      <c r="F25" s="312"/>
      <c r="G25" s="312"/>
      <c r="H25" s="312"/>
      <c r="I25" s="312"/>
      <c r="J25" s="312"/>
    </row>
    <row r="26" spans="1:24" x14ac:dyDescent="0.2">
      <c r="A26" s="92"/>
      <c r="B26" s="112"/>
      <c r="C26" s="112"/>
      <c r="D26" s="312"/>
      <c r="E26" s="312"/>
      <c r="F26" s="312"/>
      <c r="G26" s="312"/>
      <c r="H26" s="312"/>
      <c r="I26" s="312"/>
      <c r="J26" s="312"/>
    </row>
    <row r="27" spans="1:24" ht="15.75" customHeight="1" x14ac:dyDescent="0.2">
      <c r="A27" s="95" t="s">
        <v>12</v>
      </c>
      <c r="B27" s="95"/>
      <c r="C27" s="95"/>
      <c r="D27" s="95"/>
      <c r="E27" s="95"/>
      <c r="F27" s="95"/>
      <c r="G27" s="95"/>
      <c r="I27" s="1279" t="s">
        <v>13</v>
      </c>
      <c r="J27" s="1279"/>
    </row>
    <row r="28" spans="1:24" ht="12.75" customHeight="1" x14ac:dyDescent="0.2">
      <c r="A28" s="1281" t="s">
        <v>680</v>
      </c>
      <c r="B28" s="1281"/>
      <c r="C28" s="1281"/>
      <c r="D28" s="1281"/>
      <c r="E28" s="1281"/>
      <c r="F28" s="1281"/>
      <c r="G28" s="1281"/>
      <c r="H28" s="1281"/>
      <c r="I28" s="1281"/>
      <c r="J28" s="1281"/>
    </row>
    <row r="29" spans="1:24" ht="12.75" customHeight="1" x14ac:dyDescent="0.2">
      <c r="A29" s="314"/>
      <c r="B29" s="314"/>
      <c r="C29" s="314"/>
      <c r="D29" s="314"/>
      <c r="E29" s="314"/>
      <c r="F29" s="314"/>
      <c r="G29" s="314"/>
      <c r="H29" s="1279" t="s">
        <v>90</v>
      </c>
      <c r="I29" s="1279"/>
      <c r="J29" s="1279"/>
      <c r="K29" s="1279"/>
    </row>
    <row r="30" spans="1:24" x14ac:dyDescent="0.2">
      <c r="A30" s="95"/>
      <c r="B30" s="95"/>
      <c r="C30" s="95"/>
      <c r="E30" s="95"/>
      <c r="H30" s="1168" t="s">
        <v>87</v>
      </c>
      <c r="I30" s="1168"/>
      <c r="J30" s="1168"/>
    </row>
    <row r="34" spans="1:10" x14ac:dyDescent="0.2">
      <c r="A34" s="1278"/>
      <c r="B34" s="1278"/>
      <c r="C34" s="1278"/>
      <c r="D34" s="1278"/>
      <c r="E34" s="1278"/>
      <c r="F34" s="1278"/>
      <c r="G34" s="1278"/>
      <c r="H34" s="1278"/>
      <c r="I34" s="1278"/>
      <c r="J34" s="1278"/>
    </row>
    <row r="36" spans="1:10" x14ac:dyDescent="0.2">
      <c r="A36" s="1278"/>
      <c r="B36" s="1278"/>
      <c r="C36" s="1278"/>
      <c r="D36" s="1278"/>
      <c r="E36" s="1278"/>
      <c r="F36" s="1278"/>
      <c r="G36" s="1278"/>
      <c r="H36" s="1278"/>
      <c r="I36" s="1278"/>
      <c r="J36" s="1278"/>
    </row>
  </sheetData>
  <mergeCells count="19">
    <mergeCell ref="A36:J36"/>
    <mergeCell ref="H29:K29"/>
    <mergeCell ref="A9:A10"/>
    <mergeCell ref="B9:B10"/>
    <mergeCell ref="C9:D9"/>
    <mergeCell ref="E9:F9"/>
    <mergeCell ref="G9:H9"/>
    <mergeCell ref="I9:J9"/>
    <mergeCell ref="K9:L9"/>
    <mergeCell ref="I27:J27"/>
    <mergeCell ref="A28:J28"/>
    <mergeCell ref="H30:J30"/>
    <mergeCell ref="A34:J34"/>
    <mergeCell ref="E1:I1"/>
    <mergeCell ref="A2:J2"/>
    <mergeCell ref="A3:J3"/>
    <mergeCell ref="A8:B8"/>
    <mergeCell ref="A5:L5"/>
    <mergeCell ref="H8:L8"/>
  </mergeCells>
  <printOptions horizontalCentered="1"/>
  <pageMargins left="0.20866141699999999" right="0.20866141699999999" top="0.23622047244094499" bottom="0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42"/>
  <sheetViews>
    <sheetView topLeftCell="A16" zoomScale="90" zoomScaleNormal="90" zoomScaleSheetLayoutView="100" workbookViewId="0">
      <selection activeCell="K41" sqref="K41:M41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9" ht="18" x14ac:dyDescent="0.35">
      <c r="A1" s="928" t="s">
        <v>0</v>
      </c>
      <c r="B1" s="928"/>
      <c r="C1" s="928"/>
      <c r="D1" s="928"/>
      <c r="E1" s="928"/>
      <c r="F1" s="928"/>
      <c r="G1" s="928"/>
      <c r="H1" s="194" t="s">
        <v>258</v>
      </c>
    </row>
    <row r="2" spans="1:9" ht="21" x14ac:dyDescent="0.35">
      <c r="A2" s="929" t="s">
        <v>745</v>
      </c>
      <c r="B2" s="929"/>
      <c r="C2" s="929"/>
      <c r="D2" s="929"/>
      <c r="E2" s="929"/>
      <c r="F2" s="929"/>
      <c r="G2" s="929"/>
      <c r="H2" s="929"/>
    </row>
    <row r="3" spans="1:9" ht="15" x14ac:dyDescent="0.3">
      <c r="A3" s="196"/>
      <c r="B3" s="196"/>
    </row>
    <row r="4" spans="1:9" ht="18" customHeight="1" x14ac:dyDescent="0.35">
      <c r="A4" s="930" t="s">
        <v>797</v>
      </c>
      <c r="B4" s="930"/>
      <c r="C4" s="930"/>
      <c r="D4" s="930"/>
      <c r="E4" s="930"/>
      <c r="F4" s="930"/>
      <c r="G4" s="930"/>
      <c r="H4" s="930"/>
    </row>
    <row r="5" spans="1:9" ht="15" x14ac:dyDescent="0.3">
      <c r="A5" s="197" t="s">
        <v>259</v>
      </c>
      <c r="B5" s="197"/>
    </row>
    <row r="6" spans="1:9" ht="15" x14ac:dyDescent="0.3">
      <c r="A6" s="197"/>
      <c r="B6" s="197"/>
      <c r="G6" s="931" t="s">
        <v>1085</v>
      </c>
      <c r="H6" s="931"/>
      <c r="I6" s="628"/>
    </row>
    <row r="7" spans="1:9" ht="59.25" customHeight="1" x14ac:dyDescent="0.2">
      <c r="A7" s="322" t="s">
        <v>2</v>
      </c>
      <c r="B7" s="322" t="s">
        <v>3</v>
      </c>
      <c r="C7" s="199" t="s">
        <v>260</v>
      </c>
      <c r="D7" s="199" t="s">
        <v>261</v>
      </c>
      <c r="E7" s="199" t="s">
        <v>262</v>
      </c>
      <c r="F7" s="199" t="s">
        <v>263</v>
      </c>
      <c r="G7" s="199" t="s">
        <v>264</v>
      </c>
      <c r="H7" s="199" t="s">
        <v>265</v>
      </c>
    </row>
    <row r="8" spans="1:9" s="194" customFormat="1" ht="15" x14ac:dyDescent="0.25">
      <c r="A8" s="200" t="s">
        <v>266</v>
      </c>
      <c r="B8" s="200" t="s">
        <v>267</v>
      </c>
      <c r="C8" s="200" t="s">
        <v>268</v>
      </c>
      <c r="D8" s="200" t="s">
        <v>269</v>
      </c>
      <c r="E8" s="200" t="s">
        <v>270</v>
      </c>
      <c r="F8" s="200" t="s">
        <v>271</v>
      </c>
      <c r="G8" s="200" t="s">
        <v>272</v>
      </c>
      <c r="H8" s="200" t="s">
        <v>273</v>
      </c>
    </row>
    <row r="9" spans="1:9" ht="15" x14ac:dyDescent="0.25">
      <c r="A9" s="200">
        <v>1</v>
      </c>
      <c r="B9" s="200" t="s">
        <v>950</v>
      </c>
      <c r="C9" s="200">
        <v>152</v>
      </c>
      <c r="D9" s="200">
        <v>15</v>
      </c>
      <c r="E9" s="503">
        <v>1084</v>
      </c>
      <c r="F9" s="200">
        <f>C9+D9+E9</f>
        <v>1251</v>
      </c>
      <c r="G9" s="200">
        <v>1251</v>
      </c>
      <c r="H9" s="9"/>
    </row>
    <row r="10" spans="1:9" ht="15" x14ac:dyDescent="0.25">
      <c r="A10" s="200">
        <v>2</v>
      </c>
      <c r="B10" s="200" t="s">
        <v>951</v>
      </c>
      <c r="C10" s="200">
        <v>58</v>
      </c>
      <c r="D10" s="200">
        <v>4</v>
      </c>
      <c r="E10" s="503">
        <v>774</v>
      </c>
      <c r="F10" s="200">
        <f t="shared" ref="F10:F41" si="0">C10+D10+E10</f>
        <v>836</v>
      </c>
      <c r="G10" s="200">
        <v>836</v>
      </c>
      <c r="H10" s="9"/>
    </row>
    <row r="11" spans="1:9" ht="15" x14ac:dyDescent="0.25">
      <c r="A11" s="200">
        <v>3</v>
      </c>
      <c r="B11" s="200" t="s">
        <v>952</v>
      </c>
      <c r="C11" s="200">
        <v>453</v>
      </c>
      <c r="D11" s="200">
        <v>13</v>
      </c>
      <c r="E11" s="503">
        <v>625</v>
      </c>
      <c r="F11" s="200">
        <f t="shared" si="0"/>
        <v>1091</v>
      </c>
      <c r="G11" s="200">
        <v>1091</v>
      </c>
      <c r="H11" s="9"/>
    </row>
    <row r="12" spans="1:9" ht="15" x14ac:dyDescent="0.25">
      <c r="A12" s="200">
        <v>4</v>
      </c>
      <c r="B12" s="200" t="s">
        <v>953</v>
      </c>
      <c r="C12" s="200">
        <v>547</v>
      </c>
      <c r="D12" s="200">
        <v>12</v>
      </c>
      <c r="E12" s="503">
        <v>715</v>
      </c>
      <c r="F12" s="200">
        <f t="shared" si="0"/>
        <v>1274</v>
      </c>
      <c r="G12" s="200">
        <v>1274</v>
      </c>
      <c r="H12" s="9"/>
    </row>
    <row r="13" spans="1:9" ht="15" x14ac:dyDescent="0.25">
      <c r="A13" s="200">
        <v>5</v>
      </c>
      <c r="B13" s="200" t="s">
        <v>954</v>
      </c>
      <c r="C13" s="200">
        <v>1009</v>
      </c>
      <c r="D13" s="200">
        <v>0</v>
      </c>
      <c r="E13" s="503">
        <v>1662</v>
      </c>
      <c r="F13" s="200">
        <f t="shared" si="0"/>
        <v>2671</v>
      </c>
      <c r="G13" s="200">
        <v>2671</v>
      </c>
      <c r="H13" s="9"/>
    </row>
    <row r="14" spans="1:9" ht="15" x14ac:dyDescent="0.25">
      <c r="A14" s="200">
        <v>6</v>
      </c>
      <c r="B14" s="200" t="s">
        <v>955</v>
      </c>
      <c r="C14" s="200">
        <v>258</v>
      </c>
      <c r="D14" s="200">
        <v>12</v>
      </c>
      <c r="E14" s="503">
        <v>683</v>
      </c>
      <c r="F14" s="200">
        <f t="shared" si="0"/>
        <v>953</v>
      </c>
      <c r="G14" s="200">
        <v>953</v>
      </c>
      <c r="H14" s="9"/>
    </row>
    <row r="15" spans="1:9" ht="15" x14ac:dyDescent="0.25">
      <c r="A15" s="200">
        <v>7</v>
      </c>
      <c r="B15" s="200" t="s">
        <v>956</v>
      </c>
      <c r="C15" s="200">
        <v>80</v>
      </c>
      <c r="D15" s="200">
        <v>4</v>
      </c>
      <c r="E15" s="503">
        <v>1017</v>
      </c>
      <c r="F15" s="200">
        <f t="shared" si="0"/>
        <v>1101</v>
      </c>
      <c r="G15" s="200">
        <v>1101</v>
      </c>
      <c r="H15" s="9"/>
    </row>
    <row r="16" spans="1:9" ht="15" x14ac:dyDescent="0.25">
      <c r="A16" s="200">
        <v>8</v>
      </c>
      <c r="B16" s="200" t="s">
        <v>957</v>
      </c>
      <c r="C16" s="200">
        <v>14</v>
      </c>
      <c r="D16" s="200">
        <v>2</v>
      </c>
      <c r="E16" s="503">
        <v>236</v>
      </c>
      <c r="F16" s="200">
        <f t="shared" si="0"/>
        <v>252</v>
      </c>
      <c r="G16" s="200">
        <v>252</v>
      </c>
      <c r="H16" s="9"/>
    </row>
    <row r="17" spans="1:8" ht="15" x14ac:dyDescent="0.25">
      <c r="A17" s="200">
        <v>9</v>
      </c>
      <c r="B17" s="200" t="s">
        <v>1044</v>
      </c>
      <c r="C17" s="200">
        <v>834</v>
      </c>
      <c r="D17" s="200">
        <v>10</v>
      </c>
      <c r="E17" s="503">
        <v>462</v>
      </c>
      <c r="F17" s="200">
        <f t="shared" si="0"/>
        <v>1306</v>
      </c>
      <c r="G17" s="200">
        <v>1306</v>
      </c>
      <c r="H17" s="9"/>
    </row>
    <row r="18" spans="1:8" ht="15" x14ac:dyDescent="0.25">
      <c r="A18" s="200">
        <v>10</v>
      </c>
      <c r="B18" s="200" t="s">
        <v>959</v>
      </c>
      <c r="C18" s="200">
        <v>808</v>
      </c>
      <c r="D18" s="200">
        <v>3</v>
      </c>
      <c r="E18" s="503">
        <v>911</v>
      </c>
      <c r="F18" s="200">
        <f t="shared" si="0"/>
        <v>1722</v>
      </c>
      <c r="G18" s="200">
        <v>1722</v>
      </c>
      <c r="H18" s="9"/>
    </row>
    <row r="19" spans="1:8" ht="15" x14ac:dyDescent="0.25">
      <c r="A19" s="200">
        <v>11</v>
      </c>
      <c r="B19" s="200" t="s">
        <v>960</v>
      </c>
      <c r="C19" s="200">
        <v>254</v>
      </c>
      <c r="D19" s="200">
        <v>0</v>
      </c>
      <c r="E19" s="503">
        <v>261</v>
      </c>
      <c r="F19" s="200">
        <f t="shared" si="0"/>
        <v>515</v>
      </c>
      <c r="G19" s="200">
        <v>515</v>
      </c>
      <c r="H19" s="9"/>
    </row>
    <row r="20" spans="1:8" ht="30" x14ac:dyDescent="0.25">
      <c r="A20" s="200">
        <v>12</v>
      </c>
      <c r="B20" s="200" t="s">
        <v>1045</v>
      </c>
      <c r="C20" s="200">
        <v>121</v>
      </c>
      <c r="D20" s="200">
        <v>0</v>
      </c>
      <c r="E20" s="503">
        <v>527</v>
      </c>
      <c r="F20" s="200">
        <f t="shared" si="0"/>
        <v>648</v>
      </c>
      <c r="G20" s="200">
        <v>648</v>
      </c>
      <c r="H20" s="9"/>
    </row>
    <row r="21" spans="1:8" ht="15" x14ac:dyDescent="0.25">
      <c r="A21" s="200">
        <v>13</v>
      </c>
      <c r="B21" s="200" t="s">
        <v>962</v>
      </c>
      <c r="C21" s="200">
        <v>124</v>
      </c>
      <c r="D21" s="200">
        <v>2</v>
      </c>
      <c r="E21" s="503">
        <v>553</v>
      </c>
      <c r="F21" s="200">
        <f t="shared" si="0"/>
        <v>679</v>
      </c>
      <c r="G21" s="200">
        <v>679</v>
      </c>
      <c r="H21" s="9"/>
    </row>
    <row r="22" spans="1:8" ht="15" x14ac:dyDescent="0.25">
      <c r="A22" s="200">
        <v>14</v>
      </c>
      <c r="B22" s="200" t="s">
        <v>1046</v>
      </c>
      <c r="C22" s="200">
        <v>56</v>
      </c>
      <c r="D22" s="200">
        <v>0</v>
      </c>
      <c r="E22" s="503">
        <v>516</v>
      </c>
      <c r="F22" s="200">
        <f t="shared" si="0"/>
        <v>572</v>
      </c>
      <c r="G22" s="200">
        <v>572</v>
      </c>
      <c r="H22" s="9"/>
    </row>
    <row r="23" spans="1:8" ht="15" x14ac:dyDescent="0.25">
      <c r="A23" s="200">
        <v>15</v>
      </c>
      <c r="B23" s="200" t="s">
        <v>964</v>
      </c>
      <c r="C23" s="200">
        <v>27</v>
      </c>
      <c r="D23" s="200">
        <v>0</v>
      </c>
      <c r="E23" s="503">
        <v>758</v>
      </c>
      <c r="F23" s="200">
        <f t="shared" si="0"/>
        <v>785</v>
      </c>
      <c r="G23" s="200">
        <v>785</v>
      </c>
      <c r="H23" s="9"/>
    </row>
    <row r="24" spans="1:8" ht="15" x14ac:dyDescent="0.25">
      <c r="A24" s="200">
        <v>16</v>
      </c>
      <c r="B24" s="200" t="s">
        <v>965</v>
      </c>
      <c r="C24" s="200">
        <v>106</v>
      </c>
      <c r="D24" s="200">
        <v>0</v>
      </c>
      <c r="E24" s="503">
        <v>716</v>
      </c>
      <c r="F24" s="200">
        <f t="shared" si="0"/>
        <v>822</v>
      </c>
      <c r="G24" s="200">
        <v>822</v>
      </c>
      <c r="H24" s="9"/>
    </row>
    <row r="25" spans="1:8" ht="15" x14ac:dyDescent="0.25">
      <c r="A25" s="200">
        <v>17</v>
      </c>
      <c r="B25" s="200" t="s">
        <v>967</v>
      </c>
      <c r="C25" s="200">
        <v>625</v>
      </c>
      <c r="D25" s="200">
        <v>10</v>
      </c>
      <c r="E25" s="503">
        <v>810</v>
      </c>
      <c r="F25" s="200">
        <f t="shared" si="0"/>
        <v>1445</v>
      </c>
      <c r="G25" s="200">
        <v>1445</v>
      </c>
      <c r="H25" s="9"/>
    </row>
    <row r="26" spans="1:8" ht="15" x14ac:dyDescent="0.25">
      <c r="A26" s="200">
        <v>18</v>
      </c>
      <c r="B26" s="200" t="s">
        <v>993</v>
      </c>
      <c r="C26" s="200">
        <v>235</v>
      </c>
      <c r="D26" s="200">
        <v>1</v>
      </c>
      <c r="E26" s="503">
        <v>1656</v>
      </c>
      <c r="F26" s="200">
        <f t="shared" si="0"/>
        <v>1892</v>
      </c>
      <c r="G26" s="200">
        <v>1892</v>
      </c>
      <c r="H26" s="9"/>
    </row>
    <row r="27" spans="1:8" ht="15" x14ac:dyDescent="0.25">
      <c r="A27" s="200">
        <v>19</v>
      </c>
      <c r="B27" s="200" t="s">
        <v>1047</v>
      </c>
      <c r="C27" s="200">
        <v>680</v>
      </c>
      <c r="D27" s="200">
        <v>0</v>
      </c>
      <c r="E27" s="503">
        <v>464</v>
      </c>
      <c r="F27" s="200">
        <f t="shared" si="0"/>
        <v>1144</v>
      </c>
      <c r="G27" s="200">
        <v>1144</v>
      </c>
      <c r="H27" s="9"/>
    </row>
    <row r="28" spans="1:8" ht="15" x14ac:dyDescent="0.25">
      <c r="A28" s="200">
        <v>20</v>
      </c>
      <c r="B28" s="200" t="s">
        <v>969</v>
      </c>
      <c r="C28" s="200">
        <v>219</v>
      </c>
      <c r="D28" s="200">
        <v>3</v>
      </c>
      <c r="E28" s="503">
        <v>828</v>
      </c>
      <c r="F28" s="200">
        <f t="shared" si="0"/>
        <v>1050</v>
      </c>
      <c r="G28" s="200">
        <v>1050</v>
      </c>
      <c r="H28" s="9"/>
    </row>
    <row r="29" spans="1:8" ht="15" x14ac:dyDescent="0.25">
      <c r="A29" s="200">
        <v>21</v>
      </c>
      <c r="B29" s="200" t="s">
        <v>970</v>
      </c>
      <c r="C29" s="200">
        <v>44</v>
      </c>
      <c r="D29" s="200">
        <v>26</v>
      </c>
      <c r="E29" s="503">
        <v>569</v>
      </c>
      <c r="F29" s="200">
        <f t="shared" si="0"/>
        <v>639</v>
      </c>
      <c r="G29" s="200">
        <v>639</v>
      </c>
      <c r="H29" s="9"/>
    </row>
    <row r="30" spans="1:8" ht="15" customHeight="1" x14ac:dyDescent="0.25">
      <c r="A30" s="200">
        <v>22</v>
      </c>
      <c r="B30" s="200" t="s">
        <v>971</v>
      </c>
      <c r="C30" s="200">
        <v>322</v>
      </c>
      <c r="D30" s="200">
        <v>0</v>
      </c>
      <c r="E30" s="503">
        <v>376</v>
      </c>
      <c r="F30" s="200">
        <f t="shared" si="0"/>
        <v>698</v>
      </c>
      <c r="G30" s="200">
        <v>698</v>
      </c>
      <c r="H30" s="9"/>
    </row>
    <row r="31" spans="1:8" ht="15" customHeight="1" x14ac:dyDescent="0.25">
      <c r="A31" s="200">
        <v>23</v>
      </c>
      <c r="B31" s="200" t="s">
        <v>972</v>
      </c>
      <c r="C31" s="200">
        <v>273</v>
      </c>
      <c r="D31" s="200">
        <v>2</v>
      </c>
      <c r="E31" s="503">
        <v>467</v>
      </c>
      <c r="F31" s="200">
        <f t="shared" si="0"/>
        <v>742</v>
      </c>
      <c r="G31" s="200">
        <v>742</v>
      </c>
      <c r="H31" s="9"/>
    </row>
    <row r="32" spans="1:8" ht="15" customHeight="1" x14ac:dyDescent="0.25">
      <c r="A32" s="200">
        <v>24</v>
      </c>
      <c r="B32" s="200" t="s">
        <v>973</v>
      </c>
      <c r="C32" s="200">
        <v>618</v>
      </c>
      <c r="D32" s="200">
        <v>110</v>
      </c>
      <c r="E32" s="503">
        <v>765</v>
      </c>
      <c r="F32" s="200">
        <f t="shared" si="0"/>
        <v>1493</v>
      </c>
      <c r="G32" s="200">
        <v>1493</v>
      </c>
      <c r="H32" s="9"/>
    </row>
    <row r="33" spans="1:12" ht="15" x14ac:dyDescent="0.25">
      <c r="A33" s="200">
        <v>25</v>
      </c>
      <c r="B33" s="200" t="s">
        <v>974</v>
      </c>
      <c r="C33" s="200">
        <v>188</v>
      </c>
      <c r="D33" s="200">
        <v>5</v>
      </c>
      <c r="E33" s="503">
        <v>683</v>
      </c>
      <c r="F33" s="200">
        <f t="shared" si="0"/>
        <v>876</v>
      </c>
      <c r="G33" s="200">
        <v>876</v>
      </c>
      <c r="H33" s="9"/>
    </row>
    <row r="34" spans="1:12" ht="15" x14ac:dyDescent="0.25">
      <c r="A34" s="200">
        <v>26</v>
      </c>
      <c r="B34" s="200" t="s">
        <v>975</v>
      </c>
      <c r="C34" s="200">
        <v>62</v>
      </c>
      <c r="D34" s="200">
        <v>0</v>
      </c>
      <c r="E34" s="503">
        <v>267</v>
      </c>
      <c r="F34" s="200">
        <f t="shared" si="0"/>
        <v>329</v>
      </c>
      <c r="G34" s="200">
        <v>329</v>
      </c>
      <c r="H34" s="9"/>
      <c r="I34" s="203"/>
      <c r="J34" s="203"/>
      <c r="K34" s="203"/>
    </row>
    <row r="35" spans="1:12" ht="15" x14ac:dyDescent="0.25">
      <c r="A35" s="200">
        <v>27</v>
      </c>
      <c r="B35" s="200" t="s">
        <v>976</v>
      </c>
      <c r="C35" s="200">
        <v>48</v>
      </c>
      <c r="D35" s="200">
        <v>1</v>
      </c>
      <c r="E35" s="503">
        <v>1001</v>
      </c>
      <c r="F35" s="200">
        <f t="shared" si="0"/>
        <v>1050</v>
      </c>
      <c r="G35" s="200">
        <v>1050</v>
      </c>
      <c r="H35" s="9"/>
    </row>
    <row r="36" spans="1:12" ht="15" x14ac:dyDescent="0.25">
      <c r="A36" s="200">
        <v>28</v>
      </c>
      <c r="B36" s="200" t="s">
        <v>977</v>
      </c>
      <c r="C36" s="200">
        <v>446</v>
      </c>
      <c r="D36" s="200">
        <v>37</v>
      </c>
      <c r="E36" s="503">
        <v>907</v>
      </c>
      <c r="F36" s="200">
        <f t="shared" si="0"/>
        <v>1390</v>
      </c>
      <c r="G36" s="200">
        <v>1390</v>
      </c>
      <c r="H36" s="9"/>
    </row>
    <row r="37" spans="1:12" ht="15" x14ac:dyDescent="0.25">
      <c r="A37" s="200">
        <v>29</v>
      </c>
      <c r="B37" s="200" t="s">
        <v>978</v>
      </c>
      <c r="C37" s="200">
        <v>528</v>
      </c>
      <c r="D37" s="200">
        <v>8</v>
      </c>
      <c r="E37" s="503">
        <v>868</v>
      </c>
      <c r="F37" s="200">
        <f t="shared" si="0"/>
        <v>1404</v>
      </c>
      <c r="G37" s="200">
        <v>1404</v>
      </c>
      <c r="H37" s="9"/>
    </row>
    <row r="38" spans="1:12" ht="15" x14ac:dyDescent="0.25">
      <c r="A38" s="200">
        <v>30</v>
      </c>
      <c r="B38" s="200" t="s">
        <v>979</v>
      </c>
      <c r="C38" s="200">
        <v>104</v>
      </c>
      <c r="D38" s="200">
        <v>41</v>
      </c>
      <c r="E38" s="503">
        <v>809</v>
      </c>
      <c r="F38" s="200">
        <f t="shared" si="0"/>
        <v>954</v>
      </c>
      <c r="G38" s="200">
        <v>954</v>
      </c>
      <c r="H38" s="9"/>
    </row>
    <row r="39" spans="1:12" ht="15" x14ac:dyDescent="0.25">
      <c r="A39" s="200">
        <v>31</v>
      </c>
      <c r="B39" s="200" t="s">
        <v>980</v>
      </c>
      <c r="C39" s="200">
        <v>483</v>
      </c>
      <c r="D39" s="200">
        <v>4</v>
      </c>
      <c r="E39" s="503">
        <v>332</v>
      </c>
      <c r="F39" s="200">
        <f t="shared" si="0"/>
        <v>819</v>
      </c>
      <c r="G39" s="200">
        <v>819</v>
      </c>
      <c r="H39" s="9"/>
    </row>
    <row r="40" spans="1:12" ht="15" x14ac:dyDescent="0.25">
      <c r="A40" s="200">
        <v>32</v>
      </c>
      <c r="B40" s="200" t="s">
        <v>981</v>
      </c>
      <c r="C40" s="200">
        <v>542</v>
      </c>
      <c r="D40" s="200">
        <v>20</v>
      </c>
      <c r="E40" s="503">
        <v>831</v>
      </c>
      <c r="F40" s="200">
        <f t="shared" si="0"/>
        <v>1393</v>
      </c>
      <c r="G40" s="200">
        <v>1393</v>
      </c>
      <c r="H40" s="9"/>
    </row>
    <row r="41" spans="1:12" ht="15" x14ac:dyDescent="0.25">
      <c r="A41" s="200">
        <v>33</v>
      </c>
      <c r="B41" s="200" t="s">
        <v>982</v>
      </c>
      <c r="C41" s="200">
        <v>440</v>
      </c>
      <c r="D41" s="200">
        <v>1</v>
      </c>
      <c r="E41" s="503">
        <v>551</v>
      </c>
      <c r="F41" s="200">
        <f t="shared" si="0"/>
        <v>992</v>
      </c>
      <c r="G41" s="200">
        <v>992</v>
      </c>
      <c r="H41" s="9"/>
      <c r="K41" s="669"/>
      <c r="L41" s="669"/>
    </row>
    <row r="42" spans="1:12" ht="15" x14ac:dyDescent="0.2">
      <c r="A42" s="29"/>
      <c r="B42" s="200" t="s">
        <v>19</v>
      </c>
      <c r="C42" s="200">
        <f>SUM(C9:C41)</f>
        <v>10758</v>
      </c>
      <c r="D42" s="200">
        <f t="shared" ref="D42:F42" si="1">SUM(D9:D41)</f>
        <v>346</v>
      </c>
      <c r="E42" s="574">
        <f t="shared" si="1"/>
        <v>23684</v>
      </c>
      <c r="F42" s="200">
        <f t="shared" si="1"/>
        <v>34788</v>
      </c>
      <c r="G42" s="200">
        <v>34788</v>
      </c>
      <c r="H42" s="9"/>
    </row>
  </sheetData>
  <sortState xmlns:xlrd2="http://schemas.microsoft.com/office/spreadsheetml/2017/richdata2" ref="A9:F41">
    <sortCondition ref="B9:B41"/>
  </sortState>
  <mergeCells count="4">
    <mergeCell ref="A1:G1"/>
    <mergeCell ref="A2:H2"/>
    <mergeCell ref="A4:H4"/>
    <mergeCell ref="G6:H6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55"/>
  <sheetViews>
    <sheetView topLeftCell="A24" zoomScaleSheetLayoutView="85" workbookViewId="0">
      <selection activeCell="Q31" sqref="Q31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860"/>
      <c r="E1" s="860"/>
      <c r="F1" s="860"/>
      <c r="G1" s="860"/>
      <c r="H1" s="860"/>
      <c r="I1" s="860"/>
      <c r="L1" s="933" t="s">
        <v>92</v>
      </c>
      <c r="M1" s="933"/>
    </row>
    <row r="2" spans="1:19" ht="15.75" x14ac:dyDescent="0.25">
      <c r="A2" s="861" t="s">
        <v>0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</row>
    <row r="3" spans="1:19" ht="20.25" x14ac:dyDescent="0.3">
      <c r="A3" s="932" t="s">
        <v>745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</row>
    <row r="4" spans="1:19" ht="11.25" customHeight="1" x14ac:dyDescent="0.2"/>
    <row r="5" spans="1:19" ht="15.75" x14ac:dyDescent="0.25">
      <c r="A5" s="861" t="s">
        <v>798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</row>
    <row r="7" spans="1:19" x14ac:dyDescent="0.2">
      <c r="A7" s="863" t="s">
        <v>166</v>
      </c>
      <c r="B7" s="863"/>
      <c r="K7" s="107"/>
    </row>
    <row r="8" spans="1:19" x14ac:dyDescent="0.2">
      <c r="A8" s="31"/>
      <c r="B8" s="31"/>
      <c r="K8" s="97"/>
      <c r="L8" s="935" t="s">
        <v>1085</v>
      </c>
      <c r="M8" s="935"/>
      <c r="N8" s="935"/>
    </row>
    <row r="9" spans="1:19" ht="15.75" customHeight="1" x14ac:dyDescent="0.2">
      <c r="A9" s="936" t="s">
        <v>2</v>
      </c>
      <c r="B9" s="936" t="s">
        <v>3</v>
      </c>
      <c r="C9" s="819" t="s">
        <v>4</v>
      </c>
      <c r="D9" s="819"/>
      <c r="E9" s="819"/>
      <c r="F9" s="875"/>
      <c r="G9" s="938"/>
      <c r="H9" s="876" t="s">
        <v>107</v>
      </c>
      <c r="I9" s="876"/>
      <c r="J9" s="876"/>
      <c r="K9" s="876"/>
      <c r="L9" s="876"/>
      <c r="M9" s="936" t="s">
        <v>137</v>
      </c>
      <c r="N9" s="939" t="s">
        <v>138</v>
      </c>
    </row>
    <row r="10" spans="1:19" ht="38.25" x14ac:dyDescent="0.2">
      <c r="A10" s="937"/>
      <c r="B10" s="937"/>
      <c r="C10" s="5" t="s">
        <v>5</v>
      </c>
      <c r="D10" s="5" t="s">
        <v>6</v>
      </c>
      <c r="E10" s="5" t="s">
        <v>362</v>
      </c>
      <c r="F10" s="7" t="s">
        <v>105</v>
      </c>
      <c r="G10" s="6" t="s">
        <v>363</v>
      </c>
      <c r="H10" s="5" t="s">
        <v>5</v>
      </c>
      <c r="I10" s="5" t="s">
        <v>6</v>
      </c>
      <c r="J10" s="5" t="s">
        <v>362</v>
      </c>
      <c r="K10" s="7" t="s">
        <v>105</v>
      </c>
      <c r="L10" s="7" t="s">
        <v>364</v>
      </c>
      <c r="M10" s="937"/>
      <c r="N10" s="939"/>
      <c r="R10" s="12"/>
      <c r="S10" s="12"/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5" x14ac:dyDescent="0.2">
      <c r="A12" s="200">
        <v>1</v>
      </c>
      <c r="B12" s="498" t="s">
        <v>950</v>
      </c>
      <c r="C12" s="499">
        <f>36+115</f>
        <v>151</v>
      </c>
      <c r="D12" s="499">
        <v>1</v>
      </c>
      <c r="E12" s="499"/>
      <c r="F12" s="500"/>
      <c r="G12" s="500">
        <f t="shared" ref="G12:G45" si="0">C12+D12+E12+F12</f>
        <v>152</v>
      </c>
      <c r="H12" s="499">
        <f>36+115</f>
        <v>151</v>
      </c>
      <c r="I12" s="499">
        <v>1</v>
      </c>
      <c r="J12" s="499"/>
      <c r="K12" s="500"/>
      <c r="L12" s="500">
        <f t="shared" ref="L12:L45" si="1">H12+I12+J12+K12</f>
        <v>152</v>
      </c>
      <c r="M12" s="499"/>
      <c r="N12" s="483"/>
      <c r="O12" s="488"/>
    </row>
    <row r="13" spans="1:19" ht="15" x14ac:dyDescent="0.2">
      <c r="A13" s="200">
        <v>2</v>
      </c>
      <c r="B13" s="498" t="s">
        <v>951</v>
      </c>
      <c r="C13" s="499">
        <v>56</v>
      </c>
      <c r="D13" s="499">
        <v>2</v>
      </c>
      <c r="E13" s="499"/>
      <c r="F13" s="500"/>
      <c r="G13" s="500">
        <f t="shared" si="0"/>
        <v>58</v>
      </c>
      <c r="H13" s="499">
        <v>56</v>
      </c>
      <c r="I13" s="499">
        <v>2</v>
      </c>
      <c r="J13" s="499"/>
      <c r="K13" s="500"/>
      <c r="L13" s="500">
        <f t="shared" si="1"/>
        <v>58</v>
      </c>
      <c r="M13" s="499"/>
      <c r="N13" s="483"/>
      <c r="O13" s="488"/>
    </row>
    <row r="14" spans="1:19" ht="15" x14ac:dyDescent="0.2">
      <c r="A14" s="200">
        <v>3</v>
      </c>
      <c r="B14" s="498" t="s">
        <v>952</v>
      </c>
      <c r="C14" s="499">
        <v>445</v>
      </c>
      <c r="D14" s="499">
        <v>8</v>
      </c>
      <c r="E14" s="499"/>
      <c r="F14" s="500"/>
      <c r="G14" s="500">
        <f t="shared" si="0"/>
        <v>453</v>
      </c>
      <c r="H14" s="499">
        <v>445</v>
      </c>
      <c r="I14" s="499">
        <v>8</v>
      </c>
      <c r="J14" s="499"/>
      <c r="K14" s="500"/>
      <c r="L14" s="500">
        <f t="shared" si="1"/>
        <v>453</v>
      </c>
      <c r="M14" s="499"/>
      <c r="N14" s="483"/>
      <c r="O14" s="488"/>
    </row>
    <row r="15" spans="1:19" ht="15" x14ac:dyDescent="0.2">
      <c r="A15" s="200">
        <v>4</v>
      </c>
      <c r="B15" s="507" t="s">
        <v>953</v>
      </c>
      <c r="C15" s="499">
        <v>547</v>
      </c>
      <c r="D15" s="499">
        <v>0</v>
      </c>
      <c r="E15" s="499"/>
      <c r="F15" s="500"/>
      <c r="G15" s="500">
        <f t="shared" si="0"/>
        <v>547</v>
      </c>
      <c r="H15" s="499">
        <v>547</v>
      </c>
      <c r="I15" s="499">
        <v>0</v>
      </c>
      <c r="J15" s="499"/>
      <c r="K15" s="500"/>
      <c r="L15" s="500">
        <f t="shared" si="1"/>
        <v>547</v>
      </c>
      <c r="M15" s="499"/>
      <c r="N15" s="483"/>
      <c r="O15" s="488"/>
    </row>
    <row r="16" spans="1:19" ht="15" x14ac:dyDescent="0.2">
      <c r="A16" s="200">
        <v>5</v>
      </c>
      <c r="B16" s="498" t="s">
        <v>954</v>
      </c>
      <c r="C16" s="499">
        <v>1009</v>
      </c>
      <c r="D16" s="499">
        <v>0</v>
      </c>
      <c r="E16" s="499"/>
      <c r="F16" s="500"/>
      <c r="G16" s="500">
        <f t="shared" si="0"/>
        <v>1009</v>
      </c>
      <c r="H16" s="499">
        <v>1009</v>
      </c>
      <c r="I16" s="499">
        <v>0</v>
      </c>
      <c r="J16" s="499"/>
      <c r="K16" s="500"/>
      <c r="L16" s="500">
        <f t="shared" si="1"/>
        <v>1009</v>
      </c>
      <c r="M16" s="499"/>
      <c r="N16" s="483"/>
      <c r="O16" s="488"/>
    </row>
    <row r="17" spans="1:15" ht="15" x14ac:dyDescent="0.2">
      <c r="A17" s="200">
        <v>6</v>
      </c>
      <c r="B17" s="498" t="s">
        <v>955</v>
      </c>
      <c r="C17" s="499">
        <v>258</v>
      </c>
      <c r="D17" s="499"/>
      <c r="E17" s="499"/>
      <c r="F17" s="500"/>
      <c r="G17" s="500">
        <f t="shared" si="0"/>
        <v>258</v>
      </c>
      <c r="H17" s="499">
        <v>258</v>
      </c>
      <c r="I17" s="499"/>
      <c r="J17" s="499"/>
      <c r="K17" s="500"/>
      <c r="L17" s="500">
        <f t="shared" si="1"/>
        <v>258</v>
      </c>
      <c r="M17" s="499"/>
      <c r="N17" s="483"/>
      <c r="O17" s="488"/>
    </row>
    <row r="18" spans="1:15" ht="15" x14ac:dyDescent="0.2">
      <c r="A18" s="200">
        <v>7</v>
      </c>
      <c r="B18" s="498" t="s">
        <v>956</v>
      </c>
      <c r="C18" s="499">
        <f>76+3</f>
        <v>79</v>
      </c>
      <c r="D18" s="499">
        <v>1</v>
      </c>
      <c r="E18" s="499"/>
      <c r="F18" s="500"/>
      <c r="G18" s="500">
        <f t="shared" si="0"/>
        <v>80</v>
      </c>
      <c r="H18" s="499">
        <f>76+3</f>
        <v>79</v>
      </c>
      <c r="I18" s="499">
        <v>1</v>
      </c>
      <c r="J18" s="499"/>
      <c r="K18" s="500"/>
      <c r="L18" s="500">
        <f t="shared" si="1"/>
        <v>80</v>
      </c>
      <c r="M18" s="499"/>
      <c r="N18" s="483"/>
      <c r="O18" s="488"/>
    </row>
    <row r="19" spans="1:15" ht="15" x14ac:dyDescent="0.2">
      <c r="A19" s="200">
        <v>8</v>
      </c>
      <c r="B19" s="505" t="s">
        <v>957</v>
      </c>
      <c r="C19" s="499">
        <v>14</v>
      </c>
      <c r="D19" s="499"/>
      <c r="E19" s="499"/>
      <c r="F19" s="500"/>
      <c r="G19" s="500">
        <f t="shared" si="0"/>
        <v>14</v>
      </c>
      <c r="H19" s="499">
        <v>14</v>
      </c>
      <c r="I19" s="499"/>
      <c r="J19" s="499"/>
      <c r="K19" s="500"/>
      <c r="L19" s="500">
        <f t="shared" si="1"/>
        <v>14</v>
      </c>
      <c r="M19" s="499"/>
      <c r="N19" s="483"/>
      <c r="O19" s="488"/>
    </row>
    <row r="20" spans="1:15" ht="24" x14ac:dyDescent="0.2">
      <c r="A20" s="200">
        <v>9</v>
      </c>
      <c r="B20" s="505" t="s">
        <v>1044</v>
      </c>
      <c r="C20" s="499">
        <v>833</v>
      </c>
      <c r="D20" s="499">
        <v>1</v>
      </c>
      <c r="E20" s="499"/>
      <c r="F20" s="500"/>
      <c r="G20" s="500">
        <f t="shared" si="0"/>
        <v>834</v>
      </c>
      <c r="H20" s="499">
        <v>833</v>
      </c>
      <c r="I20" s="499">
        <v>1</v>
      </c>
      <c r="J20" s="499"/>
      <c r="K20" s="500"/>
      <c r="L20" s="500">
        <f t="shared" si="1"/>
        <v>834</v>
      </c>
      <c r="M20" s="499"/>
      <c r="N20" s="483"/>
      <c r="O20" s="488"/>
    </row>
    <row r="21" spans="1:15" ht="15" x14ac:dyDescent="0.2">
      <c r="A21" s="200">
        <v>10</v>
      </c>
      <c r="B21" s="498" t="s">
        <v>959</v>
      </c>
      <c r="C21" s="499">
        <v>807</v>
      </c>
      <c r="D21" s="499">
        <v>1</v>
      </c>
      <c r="E21" s="499"/>
      <c r="F21" s="500"/>
      <c r="G21" s="500">
        <f t="shared" si="0"/>
        <v>808</v>
      </c>
      <c r="H21" s="499">
        <v>807</v>
      </c>
      <c r="I21" s="499">
        <v>1</v>
      </c>
      <c r="J21" s="499"/>
      <c r="K21" s="500"/>
      <c r="L21" s="500">
        <f t="shared" si="1"/>
        <v>808</v>
      </c>
      <c r="M21" s="499"/>
      <c r="N21" s="483"/>
      <c r="O21" s="488"/>
    </row>
    <row r="22" spans="1:15" ht="15" x14ac:dyDescent="0.2">
      <c r="A22" s="200">
        <v>11</v>
      </c>
      <c r="B22" s="498" t="s">
        <v>960</v>
      </c>
      <c r="C22" s="499">
        <v>254</v>
      </c>
      <c r="D22" s="499"/>
      <c r="E22" s="499"/>
      <c r="F22" s="500"/>
      <c r="G22" s="500">
        <f t="shared" si="0"/>
        <v>254</v>
      </c>
      <c r="H22" s="499">
        <v>254</v>
      </c>
      <c r="I22" s="499"/>
      <c r="J22" s="499"/>
      <c r="K22" s="500"/>
      <c r="L22" s="500">
        <f t="shared" si="1"/>
        <v>254</v>
      </c>
      <c r="M22" s="499"/>
      <c r="N22" s="483"/>
      <c r="O22" s="488"/>
    </row>
    <row r="23" spans="1:15" ht="24" x14ac:dyDescent="0.2">
      <c r="A23" s="200">
        <v>12</v>
      </c>
      <c r="B23" s="505" t="s">
        <v>1045</v>
      </c>
      <c r="C23" s="499">
        <v>121</v>
      </c>
      <c r="D23" s="499"/>
      <c r="E23" s="499"/>
      <c r="F23" s="500"/>
      <c r="G23" s="500">
        <f t="shared" si="0"/>
        <v>121</v>
      </c>
      <c r="H23" s="499">
        <v>121</v>
      </c>
      <c r="I23" s="499"/>
      <c r="J23" s="499"/>
      <c r="K23" s="500"/>
      <c r="L23" s="500">
        <f t="shared" si="1"/>
        <v>121</v>
      </c>
      <c r="M23" s="499"/>
      <c r="N23" s="483"/>
      <c r="O23" s="488"/>
    </row>
    <row r="24" spans="1:15" ht="15" x14ac:dyDescent="0.2">
      <c r="A24" s="200">
        <v>13</v>
      </c>
      <c r="B24" s="498" t="s">
        <v>962</v>
      </c>
      <c r="C24" s="499">
        <v>121</v>
      </c>
      <c r="D24" s="499">
        <v>3</v>
      </c>
      <c r="E24" s="499">
        <v>0</v>
      </c>
      <c r="F24" s="500">
        <v>0</v>
      </c>
      <c r="G24" s="500">
        <f t="shared" si="0"/>
        <v>124</v>
      </c>
      <c r="H24" s="499">
        <v>121</v>
      </c>
      <c r="I24" s="499">
        <v>3</v>
      </c>
      <c r="J24" s="499">
        <v>0</v>
      </c>
      <c r="K24" s="500">
        <v>0</v>
      </c>
      <c r="L24" s="500">
        <f t="shared" si="1"/>
        <v>124</v>
      </c>
      <c r="M24" s="499"/>
      <c r="N24" s="483"/>
      <c r="O24" s="488"/>
    </row>
    <row r="25" spans="1:15" ht="24" x14ac:dyDescent="0.2">
      <c r="A25" s="200">
        <v>14</v>
      </c>
      <c r="B25" s="505" t="s">
        <v>1046</v>
      </c>
      <c r="C25" s="499">
        <v>56</v>
      </c>
      <c r="D25" s="499"/>
      <c r="E25" s="499"/>
      <c r="F25" s="500"/>
      <c r="G25" s="500">
        <f t="shared" si="0"/>
        <v>56</v>
      </c>
      <c r="H25" s="499">
        <v>56</v>
      </c>
      <c r="I25" s="499"/>
      <c r="J25" s="499"/>
      <c r="K25" s="500"/>
      <c r="L25" s="500">
        <f t="shared" si="1"/>
        <v>56</v>
      </c>
      <c r="M25" s="499"/>
      <c r="N25" s="483"/>
      <c r="O25" s="488"/>
    </row>
    <row r="26" spans="1:15" ht="15" x14ac:dyDescent="0.2">
      <c r="A26" s="200">
        <v>15</v>
      </c>
      <c r="B26" s="498" t="s">
        <v>964</v>
      </c>
      <c r="C26" s="499">
        <f>23+3</f>
        <v>26</v>
      </c>
      <c r="D26" s="499">
        <v>1</v>
      </c>
      <c r="E26" s="499"/>
      <c r="F26" s="500"/>
      <c r="G26" s="500">
        <f t="shared" si="0"/>
        <v>27</v>
      </c>
      <c r="H26" s="499">
        <f>23+3</f>
        <v>26</v>
      </c>
      <c r="I26" s="499">
        <v>1</v>
      </c>
      <c r="J26" s="499"/>
      <c r="K26" s="500"/>
      <c r="L26" s="500">
        <f t="shared" si="1"/>
        <v>27</v>
      </c>
      <c r="M26" s="499"/>
      <c r="N26" s="483"/>
      <c r="O26" s="488"/>
    </row>
    <row r="27" spans="1:15" ht="15" x14ac:dyDescent="0.2">
      <c r="A27" s="200">
        <v>16</v>
      </c>
      <c r="B27" s="498" t="s">
        <v>965</v>
      </c>
      <c r="C27" s="499">
        <v>106</v>
      </c>
      <c r="D27" s="499"/>
      <c r="E27" s="499"/>
      <c r="F27" s="500"/>
      <c r="G27" s="500">
        <f t="shared" si="0"/>
        <v>106</v>
      </c>
      <c r="H27" s="499">
        <v>106</v>
      </c>
      <c r="I27" s="499"/>
      <c r="J27" s="499"/>
      <c r="K27" s="500"/>
      <c r="L27" s="500">
        <f t="shared" si="1"/>
        <v>106</v>
      </c>
      <c r="M27" s="499"/>
      <c r="N27" s="483"/>
      <c r="O27" s="488"/>
    </row>
    <row r="28" spans="1:15" ht="15" x14ac:dyDescent="0.2">
      <c r="A28" s="200">
        <v>17</v>
      </c>
      <c r="B28" s="498" t="s">
        <v>967</v>
      </c>
      <c r="C28" s="499">
        <v>616</v>
      </c>
      <c r="D28" s="499">
        <v>9</v>
      </c>
      <c r="E28" s="499"/>
      <c r="F28" s="500"/>
      <c r="G28" s="500">
        <f t="shared" si="0"/>
        <v>625</v>
      </c>
      <c r="H28" s="499">
        <v>616</v>
      </c>
      <c r="I28" s="499">
        <v>9</v>
      </c>
      <c r="J28" s="499"/>
      <c r="K28" s="500"/>
      <c r="L28" s="500">
        <f t="shared" si="1"/>
        <v>625</v>
      </c>
      <c r="M28" s="499"/>
      <c r="N28" s="483"/>
      <c r="O28" s="488"/>
    </row>
    <row r="29" spans="1:15" ht="15" x14ac:dyDescent="0.2">
      <c r="A29" s="200">
        <v>18</v>
      </c>
      <c r="B29" s="498" t="s">
        <v>993</v>
      </c>
      <c r="C29" s="499">
        <v>232</v>
      </c>
      <c r="D29" s="499">
        <v>3</v>
      </c>
      <c r="E29" s="499"/>
      <c r="F29" s="500"/>
      <c r="G29" s="500">
        <f t="shared" si="0"/>
        <v>235</v>
      </c>
      <c r="H29" s="499">
        <v>232</v>
      </c>
      <c r="I29" s="499">
        <v>3</v>
      </c>
      <c r="J29" s="499"/>
      <c r="K29" s="500"/>
      <c r="L29" s="500">
        <f t="shared" si="1"/>
        <v>235</v>
      </c>
      <c r="M29" s="499"/>
      <c r="N29" s="483"/>
      <c r="O29" s="488"/>
    </row>
    <row r="30" spans="1:15" ht="15" x14ac:dyDescent="0.2">
      <c r="A30" s="200">
        <v>19</v>
      </c>
      <c r="B30" s="505" t="s">
        <v>1047</v>
      </c>
      <c r="C30" s="499">
        <v>680</v>
      </c>
      <c r="D30" s="499">
        <v>0</v>
      </c>
      <c r="E30" s="499"/>
      <c r="F30" s="500"/>
      <c r="G30" s="500">
        <f t="shared" si="0"/>
        <v>680</v>
      </c>
      <c r="H30" s="499">
        <v>680</v>
      </c>
      <c r="I30" s="499">
        <v>0</v>
      </c>
      <c r="J30" s="499"/>
      <c r="K30" s="500"/>
      <c r="L30" s="500">
        <f t="shared" si="1"/>
        <v>680</v>
      </c>
      <c r="M30" s="499"/>
      <c r="N30" s="483"/>
      <c r="O30" s="488"/>
    </row>
    <row r="31" spans="1:15" ht="15" x14ac:dyDescent="0.2">
      <c r="A31" s="200">
        <v>20</v>
      </c>
      <c r="B31" s="498" t="s">
        <v>969</v>
      </c>
      <c r="C31" s="499">
        <v>216</v>
      </c>
      <c r="D31" s="499">
        <v>3</v>
      </c>
      <c r="E31" s="499"/>
      <c r="F31" s="500"/>
      <c r="G31" s="500">
        <f t="shared" si="0"/>
        <v>219</v>
      </c>
      <c r="H31" s="499">
        <v>216</v>
      </c>
      <c r="I31" s="499">
        <v>3</v>
      </c>
      <c r="J31" s="499"/>
      <c r="K31" s="500"/>
      <c r="L31" s="500">
        <f t="shared" si="1"/>
        <v>219</v>
      </c>
      <c r="M31" s="499"/>
      <c r="N31" s="483"/>
      <c r="O31" s="488"/>
    </row>
    <row r="32" spans="1:15" ht="15" x14ac:dyDescent="0.2">
      <c r="A32" s="200">
        <v>21</v>
      </c>
      <c r="B32" s="505" t="s">
        <v>970</v>
      </c>
      <c r="C32" s="501">
        <v>44</v>
      </c>
      <c r="D32" s="501">
        <v>0</v>
      </c>
      <c r="E32" s="501">
        <v>0</v>
      </c>
      <c r="F32" s="502">
        <v>0</v>
      </c>
      <c r="G32" s="500">
        <f t="shared" si="0"/>
        <v>44</v>
      </c>
      <c r="H32" s="501">
        <v>44</v>
      </c>
      <c r="I32" s="501">
        <v>0</v>
      </c>
      <c r="J32" s="501">
        <v>0</v>
      </c>
      <c r="K32" s="502">
        <v>0</v>
      </c>
      <c r="L32" s="500">
        <f t="shared" si="1"/>
        <v>44</v>
      </c>
      <c r="M32" s="499"/>
      <c r="N32" s="483"/>
      <c r="O32" s="488"/>
    </row>
    <row r="33" spans="1:15" ht="15" x14ac:dyDescent="0.2">
      <c r="A33" s="200">
        <v>22</v>
      </c>
      <c r="B33" s="498" t="s">
        <v>971</v>
      </c>
      <c r="C33" s="499">
        <v>322</v>
      </c>
      <c r="D33" s="499"/>
      <c r="E33" s="499"/>
      <c r="F33" s="500"/>
      <c r="G33" s="500">
        <f t="shared" si="0"/>
        <v>322</v>
      </c>
      <c r="H33" s="499">
        <v>322</v>
      </c>
      <c r="I33" s="499"/>
      <c r="J33" s="499"/>
      <c r="K33" s="500"/>
      <c r="L33" s="500">
        <f t="shared" si="1"/>
        <v>322</v>
      </c>
      <c r="M33" s="499"/>
      <c r="N33" s="483"/>
      <c r="O33" s="488"/>
    </row>
    <row r="34" spans="1:15" ht="15" x14ac:dyDescent="0.2">
      <c r="A34" s="200">
        <v>23</v>
      </c>
      <c r="B34" s="498" t="s">
        <v>972</v>
      </c>
      <c r="C34" s="499">
        <v>272</v>
      </c>
      <c r="D34" s="499">
        <v>1</v>
      </c>
      <c r="E34" s="499"/>
      <c r="F34" s="500"/>
      <c r="G34" s="500">
        <f t="shared" si="0"/>
        <v>273</v>
      </c>
      <c r="H34" s="499">
        <v>272</v>
      </c>
      <c r="I34" s="499">
        <v>1</v>
      </c>
      <c r="J34" s="499"/>
      <c r="K34" s="500"/>
      <c r="L34" s="500">
        <f t="shared" si="1"/>
        <v>273</v>
      </c>
      <c r="M34" s="499"/>
      <c r="N34" s="483"/>
      <c r="O34" s="488"/>
    </row>
    <row r="35" spans="1:15" ht="15" x14ac:dyDescent="0.2">
      <c r="A35" s="200">
        <v>24</v>
      </c>
      <c r="B35" s="498" t="s">
        <v>973</v>
      </c>
      <c r="C35" s="499">
        <v>612</v>
      </c>
      <c r="D35" s="499">
        <v>6</v>
      </c>
      <c r="E35" s="499">
        <v>0</v>
      </c>
      <c r="F35" s="500">
        <v>0</v>
      </c>
      <c r="G35" s="500">
        <f t="shared" si="0"/>
        <v>618</v>
      </c>
      <c r="H35" s="499">
        <v>612</v>
      </c>
      <c r="I35" s="499">
        <v>6</v>
      </c>
      <c r="J35" s="499">
        <v>0</v>
      </c>
      <c r="K35" s="500">
        <v>0</v>
      </c>
      <c r="L35" s="500">
        <f t="shared" si="1"/>
        <v>618</v>
      </c>
      <c r="M35" s="499"/>
      <c r="N35" s="483"/>
      <c r="O35" s="488"/>
    </row>
    <row r="36" spans="1:15" ht="15.6" customHeight="1" x14ac:dyDescent="0.2">
      <c r="A36" s="200">
        <v>25</v>
      </c>
      <c r="B36" s="498" t="s">
        <v>974</v>
      </c>
      <c r="C36" s="499">
        <v>183</v>
      </c>
      <c r="D36" s="499">
        <v>5</v>
      </c>
      <c r="E36" s="499"/>
      <c r="F36" s="500"/>
      <c r="G36" s="500">
        <f t="shared" si="0"/>
        <v>188</v>
      </c>
      <c r="H36" s="499">
        <v>183</v>
      </c>
      <c r="I36" s="499">
        <v>5</v>
      </c>
      <c r="J36" s="499"/>
      <c r="K36" s="500"/>
      <c r="L36" s="500">
        <f t="shared" si="1"/>
        <v>188</v>
      </c>
      <c r="M36" s="499"/>
      <c r="N36" s="483"/>
      <c r="O36" s="482"/>
    </row>
    <row r="37" spans="1:15" ht="15.6" customHeight="1" x14ac:dyDescent="0.2">
      <c r="A37" s="200">
        <v>26</v>
      </c>
      <c r="B37" s="498" t="s">
        <v>975</v>
      </c>
      <c r="C37" s="499">
        <v>62</v>
      </c>
      <c r="D37" s="499"/>
      <c r="E37" s="499"/>
      <c r="F37" s="500"/>
      <c r="G37" s="500">
        <f t="shared" si="0"/>
        <v>62</v>
      </c>
      <c r="H37" s="499">
        <v>62</v>
      </c>
      <c r="I37" s="499"/>
      <c r="J37" s="499"/>
      <c r="K37" s="500"/>
      <c r="L37" s="500">
        <f t="shared" si="1"/>
        <v>62</v>
      </c>
      <c r="M37" s="499"/>
      <c r="N37" s="483"/>
      <c r="O37" s="488"/>
    </row>
    <row r="38" spans="1:15" ht="15.75" customHeight="1" x14ac:dyDescent="0.2">
      <c r="A38" s="200">
        <v>27</v>
      </c>
      <c r="B38" s="506" t="s">
        <v>976</v>
      </c>
      <c r="C38" s="499">
        <f>42+6</f>
        <v>48</v>
      </c>
      <c r="D38" s="499">
        <v>0</v>
      </c>
      <c r="E38" s="499">
        <v>0</v>
      </c>
      <c r="F38" s="500">
        <v>0</v>
      </c>
      <c r="G38" s="500">
        <f t="shared" si="0"/>
        <v>48</v>
      </c>
      <c r="H38" s="499">
        <f>42+6</f>
        <v>48</v>
      </c>
      <c r="I38" s="499">
        <v>0</v>
      </c>
      <c r="J38" s="499">
        <v>0</v>
      </c>
      <c r="K38" s="500">
        <v>0</v>
      </c>
      <c r="L38" s="500">
        <f t="shared" si="1"/>
        <v>48</v>
      </c>
      <c r="M38" s="499"/>
      <c r="N38" s="483"/>
      <c r="O38" s="488"/>
    </row>
    <row r="39" spans="1:15" ht="15" x14ac:dyDescent="0.2">
      <c r="A39" s="200">
        <v>28</v>
      </c>
      <c r="B39" s="504" t="s">
        <v>977</v>
      </c>
      <c r="C39" s="499">
        <v>445</v>
      </c>
      <c r="D39" s="499">
        <v>1</v>
      </c>
      <c r="E39" s="499"/>
      <c r="F39" s="500"/>
      <c r="G39" s="500">
        <f t="shared" si="0"/>
        <v>446</v>
      </c>
      <c r="H39" s="499">
        <v>445</v>
      </c>
      <c r="I39" s="499">
        <v>1</v>
      </c>
      <c r="J39" s="499"/>
      <c r="K39" s="500"/>
      <c r="L39" s="500">
        <f t="shared" si="1"/>
        <v>446</v>
      </c>
      <c r="M39" s="499"/>
      <c r="N39" s="483"/>
      <c r="O39" s="488"/>
    </row>
    <row r="40" spans="1:15" ht="15" x14ac:dyDescent="0.2">
      <c r="A40" s="200">
        <v>29</v>
      </c>
      <c r="B40" s="504" t="s">
        <v>978</v>
      </c>
      <c r="C40" s="499">
        <f>520+6</f>
        <v>526</v>
      </c>
      <c r="D40" s="499">
        <v>1</v>
      </c>
      <c r="E40" s="499"/>
      <c r="F40" s="500">
        <v>1</v>
      </c>
      <c r="G40" s="500">
        <f t="shared" si="0"/>
        <v>528</v>
      </c>
      <c r="H40" s="499">
        <f>520+6</f>
        <v>526</v>
      </c>
      <c r="I40" s="499">
        <v>1</v>
      </c>
      <c r="J40" s="499"/>
      <c r="K40" s="500">
        <v>1</v>
      </c>
      <c r="L40" s="500">
        <f t="shared" si="1"/>
        <v>528</v>
      </c>
      <c r="M40" s="499"/>
      <c r="N40" s="483"/>
      <c r="O40" s="488"/>
    </row>
    <row r="41" spans="1:15" ht="15" x14ac:dyDescent="0.2">
      <c r="A41" s="200">
        <v>30</v>
      </c>
      <c r="B41" s="504" t="s">
        <v>979</v>
      </c>
      <c r="C41" s="499">
        <v>103</v>
      </c>
      <c r="D41" s="499">
        <v>1</v>
      </c>
      <c r="E41" s="499"/>
      <c r="F41" s="500"/>
      <c r="G41" s="500">
        <f t="shared" si="0"/>
        <v>104</v>
      </c>
      <c r="H41" s="499">
        <v>103</v>
      </c>
      <c r="I41" s="499">
        <v>1</v>
      </c>
      <c r="J41" s="499"/>
      <c r="K41" s="500"/>
      <c r="L41" s="500">
        <f t="shared" si="1"/>
        <v>104</v>
      </c>
      <c r="M41" s="499"/>
      <c r="N41" s="483"/>
      <c r="O41" s="488"/>
    </row>
    <row r="42" spans="1:15" ht="15" x14ac:dyDescent="0.2">
      <c r="A42" s="200">
        <v>31</v>
      </c>
      <c r="B42" s="504" t="s">
        <v>980</v>
      </c>
      <c r="C42" s="499">
        <v>483</v>
      </c>
      <c r="D42" s="499"/>
      <c r="E42" s="499"/>
      <c r="F42" s="500"/>
      <c r="G42" s="500">
        <f t="shared" si="0"/>
        <v>483</v>
      </c>
      <c r="H42" s="499">
        <v>483</v>
      </c>
      <c r="I42" s="499"/>
      <c r="J42" s="499"/>
      <c r="K42" s="500"/>
      <c r="L42" s="500">
        <f t="shared" si="1"/>
        <v>483</v>
      </c>
      <c r="M42" s="499"/>
      <c r="N42" s="483"/>
      <c r="O42" s="488"/>
    </row>
    <row r="43" spans="1:15" ht="15" x14ac:dyDescent="0.2">
      <c r="A43" s="200">
        <v>32</v>
      </c>
      <c r="B43" s="504" t="s">
        <v>981</v>
      </c>
      <c r="C43" s="499">
        <f>541+1</f>
        <v>542</v>
      </c>
      <c r="D43" s="499"/>
      <c r="E43" s="499"/>
      <c r="F43" s="500"/>
      <c r="G43" s="500">
        <f t="shared" si="0"/>
        <v>542</v>
      </c>
      <c r="H43" s="499">
        <f>541+1</f>
        <v>542</v>
      </c>
      <c r="I43" s="499"/>
      <c r="J43" s="499"/>
      <c r="K43" s="500"/>
      <c r="L43" s="500">
        <f t="shared" si="1"/>
        <v>542</v>
      </c>
      <c r="M43" s="499"/>
      <c r="N43" s="483"/>
      <c r="O43" s="488"/>
    </row>
    <row r="44" spans="1:15" ht="15" x14ac:dyDescent="0.2">
      <c r="A44" s="200">
        <v>33</v>
      </c>
      <c r="B44" s="504" t="s">
        <v>982</v>
      </c>
      <c r="C44" s="499">
        <v>440</v>
      </c>
      <c r="D44" s="499"/>
      <c r="E44" s="499"/>
      <c r="F44" s="500"/>
      <c r="G44" s="500">
        <f t="shared" si="0"/>
        <v>440</v>
      </c>
      <c r="H44" s="499">
        <v>440</v>
      </c>
      <c r="I44" s="499"/>
      <c r="J44" s="499"/>
      <c r="K44" s="500"/>
      <c r="L44" s="500">
        <f t="shared" si="1"/>
        <v>440</v>
      </c>
      <c r="M44" s="499"/>
      <c r="N44" s="9"/>
      <c r="O44" s="488"/>
    </row>
    <row r="45" spans="1:15" x14ac:dyDescent="0.2">
      <c r="A45" s="549" t="s">
        <v>19</v>
      </c>
      <c r="B45" s="9"/>
      <c r="C45" s="29">
        <f>SUM(C12:C44)</f>
        <v>10709</v>
      </c>
      <c r="D45" s="29">
        <f>SUM(D12:D44)</f>
        <v>48</v>
      </c>
      <c r="E45" s="29">
        <f>SUM(E12:E44)</f>
        <v>0</v>
      </c>
      <c r="F45" s="29">
        <f>SUM(F12:F44)</f>
        <v>1</v>
      </c>
      <c r="G45" s="500">
        <f t="shared" si="0"/>
        <v>10758</v>
      </c>
      <c r="H45" s="29">
        <f>SUM(H12:H44)</f>
        <v>10709</v>
      </c>
      <c r="I45" s="29">
        <f>SUM(I12:I44)</f>
        <v>48</v>
      </c>
      <c r="J45" s="29">
        <f>SUM(J12:J44)</f>
        <v>0</v>
      </c>
      <c r="K45" s="29">
        <f>SUM(K12:K44)</f>
        <v>1</v>
      </c>
      <c r="L45" s="500">
        <f t="shared" si="1"/>
        <v>10758</v>
      </c>
      <c r="M45" s="499"/>
      <c r="N45" s="9"/>
      <c r="O45" s="488"/>
    </row>
    <row r="46" spans="1:15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488"/>
      <c r="O46" s="488"/>
    </row>
    <row r="47" spans="1:15" x14ac:dyDescent="0.2">
      <c r="A47" s="10" t="s">
        <v>8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</row>
    <row r="48" spans="1:15" x14ac:dyDescent="0.2">
      <c r="A48" s="488" t="s">
        <v>9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</row>
    <row r="49" spans="1:15" x14ac:dyDescent="0.2">
      <c r="A49" s="488" t="s">
        <v>10</v>
      </c>
      <c r="B49" s="488"/>
      <c r="C49" s="488"/>
      <c r="D49" s="488"/>
      <c r="E49" s="488"/>
      <c r="F49" s="488"/>
      <c r="G49" s="488"/>
      <c r="H49" s="488"/>
      <c r="I49" s="488"/>
      <c r="J49" s="11" t="s">
        <v>11</v>
      </c>
      <c r="K49" s="11"/>
      <c r="L49" s="11" t="s">
        <v>11</v>
      </c>
      <c r="M49" s="488"/>
      <c r="N49" s="488"/>
      <c r="O49" s="488"/>
    </row>
    <row r="50" spans="1:15" x14ac:dyDescent="0.2">
      <c r="A50" s="485" t="s">
        <v>430</v>
      </c>
      <c r="B50" s="488"/>
      <c r="C50" s="488"/>
      <c r="D50" s="488"/>
      <c r="E50" s="488"/>
      <c r="F50" s="488"/>
      <c r="G50" s="488"/>
      <c r="H50" s="488"/>
      <c r="I50" s="488"/>
      <c r="J50" s="11"/>
      <c r="K50" s="11"/>
      <c r="L50" s="11"/>
      <c r="M50" s="488"/>
      <c r="N50" s="488"/>
      <c r="O50" s="488"/>
    </row>
    <row r="51" spans="1:15" x14ac:dyDescent="0.2">
      <c r="A51" s="488"/>
      <c r="B51" s="488"/>
      <c r="C51" s="485" t="s">
        <v>431</v>
      </c>
      <c r="D51" s="488"/>
      <c r="E51" s="12"/>
      <c r="F51" s="12"/>
      <c r="G51" s="12"/>
      <c r="H51" s="12"/>
      <c r="I51" s="12"/>
      <c r="J51" s="12"/>
      <c r="K51" s="12"/>
      <c r="L51" s="12"/>
      <c r="M51" s="12"/>
      <c r="N51" s="488"/>
      <c r="O51" s="488"/>
    </row>
    <row r="52" spans="1:15" x14ac:dyDescent="0.2">
      <c r="A52" s="488"/>
      <c r="B52" s="488"/>
      <c r="C52" s="485"/>
      <c r="D52" s="488"/>
      <c r="E52" s="12"/>
      <c r="F52" s="12"/>
      <c r="G52" s="12"/>
      <c r="H52" s="12"/>
      <c r="I52" s="12"/>
      <c r="J52" s="12"/>
      <c r="K52" s="12"/>
      <c r="L52" s="12"/>
      <c r="M52" s="12"/>
      <c r="N52" s="488"/>
      <c r="O52" s="488"/>
    </row>
    <row r="53" spans="1:15" ht="15.75" x14ac:dyDescent="0.25">
      <c r="A53" s="13" t="s">
        <v>12</v>
      </c>
      <c r="B53" s="13"/>
      <c r="C53" s="13"/>
      <c r="D53" s="13"/>
      <c r="E53" s="13"/>
      <c r="F53" s="13"/>
      <c r="G53" s="13"/>
      <c r="H53" s="488"/>
      <c r="I53" s="488"/>
      <c r="J53" s="934" t="s">
        <v>1048</v>
      </c>
      <c r="K53" s="934"/>
      <c r="L53" s="934"/>
      <c r="M53" s="482"/>
      <c r="N53" s="482"/>
      <c r="O53" s="488"/>
    </row>
    <row r="54" spans="1:15" ht="15.75" x14ac:dyDescent="0.2">
      <c r="A54" s="482"/>
      <c r="B54" s="482"/>
      <c r="C54" s="482"/>
      <c r="D54" s="482"/>
      <c r="E54" s="482"/>
      <c r="F54" s="482"/>
      <c r="G54" s="482"/>
      <c r="H54" s="482"/>
      <c r="I54" s="482"/>
      <c r="J54" s="934" t="s">
        <v>481</v>
      </c>
      <c r="K54" s="934"/>
      <c r="L54" s="934"/>
      <c r="M54" s="482"/>
      <c r="N54" s="482"/>
      <c r="O54" s="488"/>
    </row>
    <row r="55" spans="1:15" ht="15.75" x14ac:dyDescent="0.2">
      <c r="A55" s="482"/>
      <c r="B55" s="482"/>
      <c r="C55" s="482"/>
      <c r="D55" s="482"/>
      <c r="E55" s="482"/>
      <c r="F55" s="482"/>
      <c r="G55" s="482"/>
      <c r="H55" s="482"/>
      <c r="I55" s="482"/>
      <c r="J55" s="934" t="s">
        <v>1043</v>
      </c>
      <c r="K55" s="934"/>
      <c r="L55" s="934"/>
      <c r="M55" s="482"/>
      <c r="N55" s="482"/>
      <c r="O55" s="488"/>
    </row>
  </sheetData>
  <sortState xmlns:xlrd2="http://schemas.microsoft.com/office/spreadsheetml/2017/richdata2" ref="A12:M44">
    <sortCondition ref="B12:B44"/>
  </sortState>
  <mergeCells count="16">
    <mergeCell ref="J53:L53"/>
    <mergeCell ref="J54:L54"/>
    <mergeCell ref="J55:L55"/>
    <mergeCell ref="L8:N8"/>
    <mergeCell ref="A7:B7"/>
    <mergeCell ref="M9:M10"/>
    <mergeCell ref="B9:B10"/>
    <mergeCell ref="A9:A10"/>
    <mergeCell ref="H9:L9"/>
    <mergeCell ref="C9:G9"/>
    <mergeCell ref="N9:N10"/>
    <mergeCell ref="D1:I1"/>
    <mergeCell ref="A5:M5"/>
    <mergeCell ref="A3:M3"/>
    <mergeCell ref="A2:M2"/>
    <mergeCell ref="L1:M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66</vt:i4>
      </vt:variant>
    </vt:vector>
  </HeadingPairs>
  <TitlesOfParts>
    <vt:vector size="139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AT-14A</vt:lpstr>
      <vt:lpstr>AT-15</vt:lpstr>
      <vt:lpstr>AT-16</vt:lpstr>
      <vt:lpstr>AT-16A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AT27A-1_Req_FG_CA_U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'AT-15'!Print_Area</vt:lpstr>
      <vt:lpstr>'AT-16'!Print_Area</vt:lpstr>
      <vt:lpstr>'AT-16A'!Print_Area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'AT27A-1_Req_FG_CA_U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2020-05-11T07:56:46Z</cp:lastPrinted>
  <dcterms:created xsi:type="dcterms:W3CDTF">1996-10-14T23:33:28Z</dcterms:created>
  <dcterms:modified xsi:type="dcterms:W3CDTF">2020-06-24T07:32:42Z</dcterms:modified>
</cp:coreProperties>
</file>